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13_ncr:1_{5EC5E6D6-080C-4DC8-A80B-AC1ED7F61F92}" xr6:coauthVersionLast="47" xr6:coauthVersionMax="47" xr10:uidLastSave="{00000000-0000-0000-0000-000000000000}"/>
  <bookViews>
    <workbookView xWindow="-28920" yWindow="-120" windowWidth="29040" windowHeight="15720" activeTab="1" xr2:uid="{38889E3D-A6AD-48EA-9115-744853791B5C}"/>
  </bookViews>
  <sheets>
    <sheet name="排出抑制措置結果報告書" sheetId="1" r:id="rId1"/>
    <sheet name="別紙" sheetId="8" r:id="rId2"/>
    <sheet name="別添-再生可能エネルギー利用状況" sheetId="12" r:id="rId3"/>
    <sheet name="別紙２-その他報告事項等" sheetId="7" r:id="rId4"/>
    <sheet name="（参考）判定シート（エネルギー原油換算）" sheetId="4" r:id="rId5"/>
    <sheet name="Sheet1" sheetId="5" r:id="rId6"/>
  </sheets>
  <definedNames>
    <definedName name="__2020">別紙!$P$6:$P$144</definedName>
    <definedName name="__2021">別紙!$P$145:$P$289</definedName>
    <definedName name="__2022">別紙!$P$290:$P$449</definedName>
    <definedName name="__2023">別紙!$P$450:$P$609</definedName>
    <definedName name="__2024">別紙!$P$610:$P$774</definedName>
    <definedName name="_xlnm.Print_Area" localSheetId="4">'（参考）判定シート（エネルギー原油換算）'!$A$1:$P$45</definedName>
    <definedName name="_xlnm.Print_Area" localSheetId="0">排出抑制措置結果報告書!$A$1:$W$28</definedName>
    <definedName name="_xlnm.Print_Area" localSheetId="1">別紙!$A$1:$K$86</definedName>
    <definedName name="_xlnm.Print_Area" localSheetId="2">'別添-再生可能エネルギー利用状況'!$A$1:$L$61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8" l="1"/>
  <c r="G12" i="8"/>
  <c r="G29" i="8"/>
  <c r="H103" i="8"/>
  <c r="H104" i="8"/>
  <c r="G6" i="8" s="1"/>
  <c r="H105" i="8"/>
  <c r="H106" i="8"/>
  <c r="H107" i="8"/>
  <c r="G7" i="8" s="1"/>
  <c r="H108" i="8"/>
  <c r="G8" i="8"/>
  <c r="H109" i="8"/>
  <c r="G9" i="8"/>
  <c r="H110" i="8"/>
  <c r="G10" i="8"/>
  <c r="H111" i="8"/>
  <c r="H112" i="8"/>
  <c r="H113" i="8"/>
  <c r="H114" i="8"/>
  <c r="G11" i="8"/>
  <c r="H115" i="8"/>
  <c r="H116" i="8"/>
  <c r="H117" i="8"/>
  <c r="H118" i="8"/>
  <c r="H119" i="8"/>
  <c r="H120" i="8"/>
  <c r="H121" i="8"/>
  <c r="H122" i="8"/>
  <c r="H123" i="8"/>
  <c r="H124" i="8"/>
  <c r="H125" i="8"/>
  <c r="H126" i="8"/>
  <c r="H127" i="8"/>
  <c r="H128" i="8"/>
  <c r="H129" i="8"/>
  <c r="H130" i="8"/>
  <c r="G13" i="8" s="1"/>
  <c r="D59" i="12"/>
  <c r="D60" i="12" s="1"/>
  <c r="D63" i="12" s="1"/>
  <c r="H26" i="8"/>
  <c r="G19" i="8"/>
  <c r="E48" i="8"/>
  <c r="F19" i="8"/>
  <c r="F20" i="8"/>
  <c r="E55" i="8"/>
  <c r="E56" i="8" s="1"/>
  <c r="I20" i="8"/>
  <c r="G20" i="8"/>
  <c r="G17" i="8"/>
  <c r="G18" i="8"/>
  <c r="G16" i="8"/>
  <c r="H6" i="8"/>
  <c r="J7" i="8"/>
  <c r="J8" i="8"/>
  <c r="J9" i="8"/>
  <c r="J10" i="8"/>
  <c r="J11" i="8"/>
  <c r="J12" i="8"/>
  <c r="J13" i="8"/>
  <c r="J14" i="8"/>
  <c r="J15" i="8"/>
  <c r="J16" i="8"/>
  <c r="J17" i="8"/>
  <c r="J18" i="8"/>
  <c r="J20" i="8"/>
  <c r="J21" i="8"/>
  <c r="J22" i="8"/>
  <c r="J23" i="8"/>
  <c r="J24" i="8"/>
  <c r="J25" i="8"/>
  <c r="H7" i="8"/>
  <c r="H8" i="8"/>
  <c r="H9" i="8"/>
  <c r="H10" i="8"/>
  <c r="H11" i="8"/>
  <c r="H12" i="8"/>
  <c r="H13" i="8"/>
  <c r="H14" i="8"/>
  <c r="H15" i="8"/>
  <c r="H16" i="8"/>
  <c r="H17" i="8"/>
  <c r="H18" i="8"/>
  <c r="H20" i="8"/>
  <c r="H21" i="8"/>
  <c r="H22" i="8"/>
  <c r="H23" i="8"/>
  <c r="H24" i="8"/>
  <c r="H25" i="8"/>
  <c r="J33" i="8"/>
  <c r="J35" i="8"/>
  <c r="I17" i="8"/>
  <c r="I16" i="8"/>
  <c r="F17" i="8"/>
  <c r="F16" i="8"/>
  <c r="I9" i="8"/>
  <c r="I10" i="8"/>
  <c r="I11" i="8"/>
  <c r="I12" i="8"/>
  <c r="I13" i="8"/>
  <c r="I7" i="8"/>
  <c r="I8" i="8"/>
  <c r="I6" i="8"/>
  <c r="I18" i="8"/>
  <c r="I132" i="8"/>
  <c r="G132" i="8"/>
  <c r="H132" i="8"/>
  <c r="I150" i="8"/>
  <c r="I149" i="8"/>
  <c r="I148" i="8"/>
  <c r="I147" i="8"/>
  <c r="I146" i="8"/>
  <c r="I145" i="8"/>
  <c r="I144" i="8"/>
  <c r="I143" i="8"/>
  <c r="I142" i="8"/>
  <c r="I141" i="8"/>
  <c r="I140" i="8"/>
  <c r="G138" i="8"/>
  <c r="H138" i="8"/>
  <c r="I138" i="8"/>
  <c r="I19" i="8"/>
  <c r="J19" i="8"/>
  <c r="G137" i="8"/>
  <c r="H137" i="8"/>
  <c r="I137" i="8"/>
  <c r="G136" i="8"/>
  <c r="H136" i="8"/>
  <c r="I136" i="8"/>
  <c r="G135" i="8"/>
  <c r="H135" i="8"/>
  <c r="I135" i="8"/>
  <c r="G134" i="8"/>
  <c r="H134" i="8"/>
  <c r="I134" i="8"/>
  <c r="G133" i="8"/>
  <c r="H133" i="8"/>
  <c r="I133" i="8"/>
  <c r="J31" i="8"/>
  <c r="J29" i="8"/>
  <c r="H31" i="8"/>
  <c r="H29" i="8"/>
  <c r="F42" i="4"/>
  <c r="H42" i="4"/>
  <c r="H41" i="4"/>
  <c r="F41" i="4"/>
  <c r="F40" i="4"/>
  <c r="H40" i="4"/>
  <c r="H39" i="4"/>
  <c r="F39" i="4"/>
  <c r="F38" i="4"/>
  <c r="H38" i="4"/>
  <c r="F37" i="4"/>
  <c r="H37" i="4"/>
  <c r="F36" i="4"/>
  <c r="H36" i="4"/>
  <c r="F35" i="4"/>
  <c r="H35" i="4"/>
  <c r="F34" i="4"/>
  <c r="H34" i="4"/>
  <c r="H33" i="4"/>
  <c r="F33" i="4"/>
  <c r="F32" i="4"/>
  <c r="H32" i="4"/>
  <c r="H31" i="4"/>
  <c r="F31" i="4"/>
  <c r="F30" i="4"/>
  <c r="H30" i="4"/>
  <c r="F29" i="4"/>
  <c r="H29" i="4"/>
  <c r="F28" i="4"/>
  <c r="H28" i="4"/>
  <c r="F27" i="4"/>
  <c r="H27" i="4"/>
  <c r="F26" i="4"/>
  <c r="H26" i="4"/>
  <c r="H25" i="4"/>
  <c r="F25" i="4"/>
  <c r="F24" i="4"/>
  <c r="H24" i="4"/>
  <c r="H23" i="4"/>
  <c r="F23" i="4"/>
  <c r="F22" i="4"/>
  <c r="H22" i="4"/>
  <c r="F21" i="4"/>
  <c r="H21" i="4"/>
  <c r="F20" i="4"/>
  <c r="H20" i="4"/>
  <c r="F19" i="4"/>
  <c r="H19" i="4"/>
  <c r="F18" i="4"/>
  <c r="H18" i="4"/>
  <c r="H17" i="4"/>
  <c r="F17" i="4"/>
  <c r="F16" i="4"/>
  <c r="H16" i="4"/>
  <c r="H15" i="4"/>
  <c r="F15" i="4"/>
  <c r="F14" i="4"/>
  <c r="H14" i="4"/>
  <c r="F13" i="4"/>
  <c r="H13" i="4"/>
  <c r="F12" i="4"/>
  <c r="H12" i="4"/>
  <c r="F11" i="4"/>
  <c r="H11" i="4"/>
  <c r="F10" i="4"/>
  <c r="H10" i="4"/>
  <c r="H9" i="4"/>
  <c r="F9" i="4"/>
  <c r="F8" i="4"/>
  <c r="H8" i="4"/>
  <c r="L12" i="5"/>
  <c r="L13" i="5"/>
  <c r="L14" i="5"/>
  <c r="L15" i="5"/>
  <c r="F18" i="5"/>
  <c r="F19" i="5"/>
  <c r="B3" i="8"/>
  <c r="A55" i="12" s="1"/>
  <c r="J59" i="12"/>
  <c r="E48" i="12"/>
  <c r="G69" i="12"/>
  <c r="G73" i="12"/>
  <c r="E40" i="12"/>
  <c r="G39" i="12"/>
  <c r="G38" i="12"/>
  <c r="G37" i="12"/>
  <c r="G36" i="12"/>
  <c r="G35" i="12"/>
  <c r="G40" i="12"/>
  <c r="G34" i="12"/>
  <c r="I29" i="12"/>
  <c r="H29" i="12"/>
  <c r="G29" i="12"/>
  <c r="I56" i="12"/>
  <c r="I59" i="12"/>
  <c r="F29" i="12"/>
  <c r="E29" i="12"/>
  <c r="J20" i="12"/>
  <c r="I20" i="12"/>
  <c r="H20" i="12"/>
  <c r="G20" i="12"/>
  <c r="F20" i="12"/>
  <c r="E20" i="12"/>
  <c r="H102" i="8"/>
  <c r="G55" i="8"/>
  <c r="G48" i="8"/>
  <c r="H36" i="8"/>
  <c r="J27" i="8"/>
  <c r="H27" i="8"/>
  <c r="F18" i="8"/>
  <c r="J6" i="8"/>
  <c r="F17" i="5"/>
  <c r="F16" i="5"/>
  <c r="F15" i="5"/>
  <c r="F14" i="5"/>
  <c r="F13" i="5"/>
  <c r="L11" i="5"/>
  <c r="F12" i="5"/>
  <c r="L10" i="5"/>
  <c r="F11" i="5"/>
  <c r="L9" i="5"/>
  <c r="F10" i="5"/>
  <c r="L8" i="5"/>
  <c r="F9" i="5"/>
  <c r="L7" i="5"/>
  <c r="F8" i="5"/>
  <c r="L6" i="5"/>
  <c r="F7" i="5"/>
  <c r="L5" i="5"/>
  <c r="F6" i="5"/>
  <c r="L4" i="5"/>
  <c r="F5" i="5"/>
  <c r="F20" i="5"/>
  <c r="F4" i="5"/>
  <c r="B24" i="1"/>
  <c r="H19" i="8"/>
  <c r="H43" i="4"/>
  <c r="D44" i="4"/>
  <c r="D69" i="12"/>
  <c r="D56" i="12"/>
  <c r="D73" i="12"/>
  <c r="J38" i="8" l="1"/>
  <c r="J37" i="8"/>
  <c r="H37" i="8"/>
  <c r="E57" i="8" s="1"/>
  <c r="I24" i="1" s="1"/>
  <c r="F21" i="12"/>
  <c r="F10" i="12"/>
  <c r="E41" i="12"/>
  <c r="G55" i="12"/>
  <c r="H3" i="12"/>
  <c r="N3" i="8"/>
  <c r="E32" i="12"/>
  <c r="G2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I20" authorId="0" shapeId="0" xr:uid="{81D81862-D21E-423C-ADF4-B55FA17612E9}">
      <text>
        <r>
          <rPr>
            <sz val="12"/>
            <color indexed="81"/>
            <rFont val="メイリオ"/>
            <family val="3"/>
            <charset val="128"/>
          </rPr>
          <t>事業所の業種を必ずセル右下のリストから選択してください。</t>
        </r>
      </text>
    </comment>
    <comment ref="B22" authorId="1" shapeId="0" xr:uid="{79C35D84-1D15-498B-9F85-53D17F22CA52}">
      <text>
        <r>
          <rPr>
            <sz val="12"/>
            <color indexed="81"/>
            <rFont val="メイリオ"/>
            <family val="3"/>
            <charset val="128"/>
          </rPr>
          <t>実績報告する年度を入力してください。</t>
        </r>
      </text>
    </comment>
    <comment ref="A26" authorId="0" shapeId="0" xr:uid="{86D00CFF-6BE9-4C10-912B-1C6923697B73}">
      <text>
        <r>
          <rPr>
            <sz val="11"/>
            <color indexed="81"/>
            <rFont val="メイリオ"/>
            <family val="3"/>
            <charset val="128"/>
          </rPr>
          <t>県からの問い合わせなどに直接お答えいただける担当者のいる部署を記載してください。
メールについても、県から内容の確認連絡をさせていただくことがあるので、できるだけ記入してください（脱炭素にかかるセミナー等のご案内もいたします）。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温暖化対策課</author>
    <author>兵庫県</author>
  </authors>
  <commentList>
    <comment ref="C13" authorId="0" shapeId="0" xr:uid="{6DCFD834-E06E-4ADA-9A6D-D559B76E8993}">
      <text>
        <r>
          <rPr>
            <sz val="12"/>
            <color indexed="81"/>
            <rFont val="メイリオ"/>
            <family val="3"/>
            <charset val="128"/>
          </rPr>
          <t>都市ガスについて
代替値を使う場合は13行へ、
事業者毎の公表値を使う場合は、14，15行へ記入してください。</t>
        </r>
      </text>
    </comment>
    <comment ref="D19" authorId="0" shapeId="0" xr:uid="{3C0A2E2F-BEA8-4098-95D6-BF1DCC4B5D40}">
      <text>
        <r>
          <rPr>
            <sz val="12"/>
            <color indexed="81"/>
            <rFont val="メイリオ"/>
            <family val="3"/>
            <charset val="128"/>
          </rPr>
          <t>廃棄物名を選択</t>
        </r>
      </text>
    </comment>
    <comment ref="D20" authorId="0" shapeId="0" xr:uid="{4CAC77C1-42AD-49B3-8067-22D14E129D0B}">
      <text>
        <r>
          <rPr>
            <sz val="12"/>
            <color indexed="81"/>
            <rFont val="メイリオ"/>
            <family val="3"/>
            <charset val="128"/>
          </rPr>
          <t>廃棄物以外の非化石燃料を選択</t>
        </r>
      </text>
    </comment>
    <comment ref="E26" authorId="1" shapeId="0" xr:uid="{026CC878-1709-4B85-B7DB-F5FFE3C6AF37}">
      <text>
        <r>
          <rPr>
            <sz val="12"/>
            <color indexed="81"/>
            <rFont val="メイリオ"/>
            <family val="3"/>
            <charset val="128"/>
          </rPr>
          <t>他人へ熱を供給した場合、熱供給量をマイナスで記入してください。</t>
        </r>
      </text>
    </comment>
    <comment ref="G26" authorId="1" shapeId="0" xr:uid="{ED4D3494-4361-4865-A5F8-63DA09C95FBF}">
      <text>
        <r>
          <rPr>
            <sz val="12"/>
            <color indexed="81"/>
            <rFont val="メイリオ"/>
            <family val="3"/>
            <charset val="128"/>
          </rPr>
          <t>自社で算出した排出係数（kg-CO2/MJ）を記入してください。不明の場合は0.060kg-CO2/MJで算定してください。</t>
        </r>
      </text>
    </comment>
    <comment ref="D30" authorId="0" shapeId="0" xr:uid="{F5ED4B9A-8629-411C-B841-FEC990CCD1EB}">
      <text>
        <r>
          <rPr>
            <sz val="12"/>
            <color indexed="81"/>
            <rFont val="メイリオ"/>
            <family val="3"/>
            <charset val="128"/>
          </rPr>
          <t>電気事業者名を
選択して下さい。</t>
        </r>
      </text>
    </comment>
    <comment ref="D32" authorId="2" shapeId="0" xr:uid="{6E42764D-7990-4BF7-8DA7-F32120E4E1B4}">
      <text>
        <r>
          <rPr>
            <sz val="12"/>
            <color indexed="81"/>
            <rFont val="メイリオ"/>
            <family val="3"/>
            <charset val="128"/>
          </rPr>
          <t>電気事業者名を
選択してください。</t>
        </r>
      </text>
    </comment>
    <comment ref="E36" authorId="1" shapeId="0" xr:uid="{4F53E747-D5A3-404A-A26A-D4BE0F3E8A51}">
      <text>
        <r>
          <rPr>
            <sz val="12"/>
            <color indexed="81"/>
            <rFont val="メイリオ"/>
            <family val="3"/>
            <charset val="128"/>
          </rPr>
          <t>他人へ電気を供給した場合、電気供給量をマイナスで記入してください。</t>
        </r>
      </text>
    </comment>
    <comment ref="G36" authorId="1" shapeId="0" xr:uid="{8B4C5D98-1D5F-40A6-88EA-A24CAFF8FD13}">
      <text>
        <r>
          <rPr>
            <sz val="12"/>
            <color indexed="81"/>
            <rFont val="メイリオ"/>
            <family val="3"/>
            <charset val="128"/>
          </rPr>
          <t xml:space="preserve">自社で算出した排出係数（kg-CO2/kWh）を記入してください。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兵庫県</author>
  </authors>
  <commentList>
    <comment ref="F32" authorId="0" shapeId="0" xr:uid="{8FE8F7B6-9544-492C-9F32-F268230DCF28}">
      <text>
        <r>
          <rPr>
            <sz val="14"/>
            <color indexed="81"/>
            <rFont val="メイリオ"/>
            <family val="3"/>
            <charset val="128"/>
          </rPr>
          <t>小売電気事業者から情報公開がなく、把握できない分は0で入力して下さい。</t>
        </r>
      </text>
    </comment>
    <comment ref="G70" authorId="1" shapeId="0" xr:uid="{E0A55D9F-BE91-474F-90AD-E1295391C0E8}">
      <text>
        <r>
          <rPr>
            <b/>
            <sz val="12"/>
            <color indexed="81"/>
            <rFont val="ＭＳ Ｐゴシック"/>
            <family val="3"/>
            <charset val="128"/>
          </rPr>
          <t>Jクレジット償却分のうち、再エネ熱由来分を単位GJで入力してください。</t>
        </r>
      </text>
    </comment>
    <comment ref="G71" authorId="1" shapeId="0" xr:uid="{15ADB2E9-BF93-4521-889E-A7113FAA01C7}">
      <text>
        <r>
          <rPr>
            <b/>
            <sz val="12"/>
            <color indexed="81"/>
            <rFont val="ＭＳ Ｐゴシック"/>
            <family val="3"/>
            <charset val="128"/>
          </rPr>
          <t>グリーン熱証書購入分を単位GJで入力してください。</t>
        </r>
      </text>
    </comment>
  </commentList>
</comments>
</file>

<file path=xl/sharedStrings.xml><?xml version="1.0" encoding="utf-8"?>
<sst xmlns="http://schemas.openxmlformats.org/spreadsheetml/2006/main" count="2180" uniqueCount="1593">
  <si>
    <t>市町コード</t>
    <rPh sb="0" eb="2">
      <t>シチョウ</t>
    </rPh>
    <phoneticPr fontId="5"/>
  </si>
  <si>
    <t>事業所番号</t>
    <phoneticPr fontId="5"/>
  </si>
  <si>
    <t>兵庫県知事</t>
    <rPh sb="0" eb="3">
      <t>ヒョウゴケン</t>
    </rPh>
    <rPh sb="3" eb="5">
      <t>チジ</t>
    </rPh>
    <phoneticPr fontId="5"/>
  </si>
  <si>
    <t>様</t>
    <rPh sb="0" eb="1">
      <t>サマ</t>
    </rPh>
    <phoneticPr fontId="5"/>
  </si>
  <si>
    <t>住所（法人にあっては、主たる事務所の所在地）</t>
    <rPh sb="0" eb="2">
      <t>ジュウショ</t>
    </rPh>
    <rPh sb="3" eb="5">
      <t>ホウジン</t>
    </rPh>
    <rPh sb="11" eb="12">
      <t>シュ</t>
    </rPh>
    <rPh sb="14" eb="16">
      <t>ジム</t>
    </rPh>
    <rPh sb="16" eb="17">
      <t>ジョ</t>
    </rPh>
    <rPh sb="18" eb="21">
      <t>ショザイチ</t>
    </rPh>
    <phoneticPr fontId="5"/>
  </si>
  <si>
    <t>氏名（法人にあっては、名称及び代表者の氏名）</t>
    <rPh sb="0" eb="2">
      <t>シメイ</t>
    </rPh>
    <rPh sb="3" eb="5">
      <t>ホウジン</t>
    </rPh>
    <rPh sb="11" eb="13">
      <t>メイショウ</t>
    </rPh>
    <rPh sb="13" eb="14">
      <t>オヨ</t>
    </rPh>
    <rPh sb="15" eb="18">
      <t>ダイヒョウシャ</t>
    </rPh>
    <rPh sb="19" eb="21">
      <t>シメイ</t>
    </rPh>
    <phoneticPr fontId="5"/>
  </si>
  <si>
    <t>様式第６号（条例第142条の３関係）</t>
    <rPh sb="0" eb="2">
      <t>ヨウシキ</t>
    </rPh>
    <rPh sb="2" eb="3">
      <t>ダイ</t>
    </rPh>
    <rPh sb="4" eb="5">
      <t>ゴウ</t>
    </rPh>
    <rPh sb="6" eb="8">
      <t>ジョウレイ</t>
    </rPh>
    <rPh sb="8" eb="9">
      <t>ダイ</t>
    </rPh>
    <rPh sb="12" eb="13">
      <t>ジョウ</t>
    </rPh>
    <rPh sb="15" eb="17">
      <t>カンケイ</t>
    </rPh>
    <phoneticPr fontId="5"/>
  </si>
  <si>
    <t>排 出 抑 制 措 置 結 果 報 告 書</t>
    <rPh sb="0" eb="1">
      <t>ハイ</t>
    </rPh>
    <rPh sb="2" eb="3">
      <t>デ</t>
    </rPh>
    <rPh sb="4" eb="5">
      <t>ヨク</t>
    </rPh>
    <rPh sb="6" eb="7">
      <t>セイ</t>
    </rPh>
    <rPh sb="8" eb="9">
      <t>ソ</t>
    </rPh>
    <rPh sb="10" eb="11">
      <t>チ</t>
    </rPh>
    <rPh sb="12" eb="13">
      <t>ケッ</t>
    </rPh>
    <rPh sb="14" eb="15">
      <t>ハテ</t>
    </rPh>
    <rPh sb="16" eb="17">
      <t>ホウ</t>
    </rPh>
    <rPh sb="18" eb="19">
      <t>コク</t>
    </rPh>
    <rPh sb="20" eb="21">
      <t>ショ</t>
    </rPh>
    <phoneticPr fontId="5"/>
  </si>
  <si>
    <t>日</t>
    <rPh sb="0" eb="1">
      <t>ヒ</t>
    </rPh>
    <phoneticPr fontId="3"/>
  </si>
  <si>
    <t>月</t>
    <rPh sb="0" eb="1">
      <t>ツキ</t>
    </rPh>
    <phoneticPr fontId="3"/>
  </si>
  <si>
    <t>年</t>
    <rPh sb="0" eb="1">
      <t>ネン</t>
    </rPh>
    <phoneticPr fontId="3"/>
  </si>
  <si>
    <t>報告者</t>
    <rPh sb="0" eb="3">
      <t>ホウコクシャ</t>
    </rPh>
    <phoneticPr fontId="5"/>
  </si>
  <si>
    <t xml:space="preserve"> 年度に実施した</t>
    <rPh sb="1" eb="3">
      <t>ネンド</t>
    </rPh>
    <rPh sb="4" eb="6">
      <t>ジッシ</t>
    </rPh>
    <phoneticPr fontId="5"/>
  </si>
  <si>
    <t xml:space="preserve">  温室効果ガス排出抑制措置の
  状況</t>
    <rPh sb="2" eb="4">
      <t>オンシツ</t>
    </rPh>
    <rPh sb="4" eb="6">
      <t>コウカ</t>
    </rPh>
    <rPh sb="8" eb="10">
      <t>ハイシュツ</t>
    </rPh>
    <rPh sb="10" eb="12">
      <t>ヨクセイ</t>
    </rPh>
    <rPh sb="12" eb="14">
      <t>ソチ</t>
    </rPh>
    <rPh sb="18" eb="20">
      <t>ジョウキョウ</t>
    </rPh>
    <phoneticPr fontId="5"/>
  </si>
  <si>
    <t xml:space="preserve"> 年度における</t>
    <rPh sb="1" eb="3">
      <t>ネンド</t>
    </rPh>
    <phoneticPr fontId="5"/>
  </si>
  <si>
    <t>　二酸化炭素排出量</t>
    <rPh sb="1" eb="4">
      <t>ニサンカ</t>
    </rPh>
    <rPh sb="4" eb="6">
      <t>タンソ</t>
    </rPh>
    <rPh sb="6" eb="8">
      <t>ハイシュツ</t>
    </rPh>
    <rPh sb="8" eb="9">
      <t>リョウ</t>
    </rPh>
    <phoneticPr fontId="5"/>
  </si>
  <si>
    <r>
      <t>（kg-CO</t>
    </r>
    <r>
      <rPr>
        <vertAlign val="subscript"/>
        <sz val="11"/>
        <rFont val="ＭＳ 明朝"/>
        <family val="1"/>
        <charset val="128"/>
      </rPr>
      <t>2</t>
    </r>
    <r>
      <rPr>
        <sz val="11"/>
        <rFont val="ＭＳ 明朝"/>
        <family val="1"/>
        <charset val="128"/>
      </rPr>
      <t>)</t>
    </r>
    <phoneticPr fontId="5"/>
  </si>
  <si>
    <t>連絡先</t>
    <rPh sb="0" eb="3">
      <t>レンラクサキ</t>
    </rPh>
    <phoneticPr fontId="5"/>
  </si>
  <si>
    <t>担当部署・担当者氏名</t>
    <rPh sb="0" eb="2">
      <t>タントウ</t>
    </rPh>
    <rPh sb="2" eb="4">
      <t>ブショ</t>
    </rPh>
    <rPh sb="5" eb="8">
      <t>タントウシャ</t>
    </rPh>
    <rPh sb="8" eb="10">
      <t>シメイ</t>
    </rPh>
    <phoneticPr fontId="5"/>
  </si>
  <si>
    <t>電話番号</t>
    <rPh sb="0" eb="2">
      <t>デンワ</t>
    </rPh>
    <rPh sb="2" eb="4">
      <t>バンゴウ</t>
    </rPh>
    <phoneticPr fontId="5"/>
  </si>
  <si>
    <t>電子メールアドレス</t>
    <rPh sb="0" eb="2">
      <t>デンシ</t>
    </rPh>
    <phoneticPr fontId="5"/>
  </si>
  <si>
    <t>ＦＡＸ番号</t>
    <rPh sb="3" eb="5">
      <t>バンゴウ</t>
    </rPh>
    <phoneticPr fontId="5"/>
  </si>
  <si>
    <t>工 場 等 の 名 称</t>
    <rPh sb="0" eb="1">
      <t>コウ</t>
    </rPh>
    <rPh sb="2" eb="3">
      <t>バ</t>
    </rPh>
    <rPh sb="4" eb="5">
      <t>ナド</t>
    </rPh>
    <rPh sb="8" eb="9">
      <t>ナ</t>
    </rPh>
    <rPh sb="10" eb="11">
      <t>ショウ</t>
    </rPh>
    <phoneticPr fontId="5"/>
  </si>
  <si>
    <t>工 場 等 の 所 在 地</t>
    <rPh sb="0" eb="1">
      <t>コウ</t>
    </rPh>
    <rPh sb="2" eb="3">
      <t>バ</t>
    </rPh>
    <rPh sb="4" eb="5">
      <t>トウ</t>
    </rPh>
    <rPh sb="8" eb="9">
      <t>ショ</t>
    </rPh>
    <rPh sb="10" eb="11">
      <t>ザイ</t>
    </rPh>
    <rPh sb="12" eb="13">
      <t>チ</t>
    </rPh>
    <phoneticPr fontId="5"/>
  </si>
  <si>
    <t>業　　　  　種</t>
    <rPh sb="0" eb="1">
      <t>ギョウ</t>
    </rPh>
    <rPh sb="7" eb="8">
      <t>シュ</t>
    </rPh>
    <phoneticPr fontId="5"/>
  </si>
  <si>
    <t>別  紙</t>
    <rPh sb="0" eb="1">
      <t>ベツ</t>
    </rPh>
    <rPh sb="3" eb="4">
      <t>カミ</t>
    </rPh>
    <phoneticPr fontId="5"/>
  </si>
  <si>
    <t>使用の区分</t>
    <rPh sb="0" eb="2">
      <t>シヨウ</t>
    </rPh>
    <rPh sb="3" eb="5">
      <t>クブン</t>
    </rPh>
    <phoneticPr fontId="5"/>
  </si>
  <si>
    <t>燃料等の種類</t>
    <rPh sb="0" eb="2">
      <t>ネンリョウ</t>
    </rPh>
    <rPh sb="2" eb="3">
      <t>トウ</t>
    </rPh>
    <rPh sb="4" eb="6">
      <t>シュルイ</t>
    </rPh>
    <phoneticPr fontId="5"/>
  </si>
  <si>
    <t>使用量 
 (C)</t>
    <rPh sb="0" eb="3">
      <t>シヨウリョウ</t>
    </rPh>
    <phoneticPr fontId="5"/>
  </si>
  <si>
    <t>単位</t>
    <rPh sb="0" eb="2">
      <t>タンイ</t>
    </rPh>
    <phoneticPr fontId="5"/>
  </si>
  <si>
    <t>灯油</t>
    <rPh sb="0" eb="2">
      <t>トウユ</t>
    </rPh>
    <phoneticPr fontId="5"/>
  </si>
  <si>
    <t>Ａ重油</t>
    <rPh sb="1" eb="3">
      <t>ジュウユ</t>
    </rPh>
    <phoneticPr fontId="5"/>
  </si>
  <si>
    <t>都市ガス(13A)</t>
    <rPh sb="0" eb="2">
      <t>トシ</t>
    </rPh>
    <phoneticPr fontId="5"/>
  </si>
  <si>
    <t>液化石油ガス(LPG)</t>
    <rPh sb="0" eb="2">
      <t>エキカ</t>
    </rPh>
    <rPh sb="2" eb="4">
      <t>セキユ</t>
    </rPh>
    <phoneticPr fontId="5"/>
  </si>
  <si>
    <t>液化天然ガス(LNG)</t>
    <rPh sb="0" eb="2">
      <t>エキカ</t>
    </rPh>
    <rPh sb="2" eb="4">
      <t>テンネン</t>
    </rPh>
    <phoneticPr fontId="5"/>
  </si>
  <si>
    <t>原油換算係数</t>
    <rPh sb="0" eb="2">
      <t>ゲンユ</t>
    </rPh>
    <rPh sb="2" eb="4">
      <t>カンサン</t>
    </rPh>
    <rPh sb="4" eb="6">
      <t>ケイスウ</t>
    </rPh>
    <phoneticPr fontId="3"/>
  </si>
  <si>
    <t>←着色されていないセルは入力不要です(以下同じ）。</t>
    <rPh sb="1" eb="3">
      <t>チャクショク</t>
    </rPh>
    <rPh sb="12" eb="14">
      <t>ニュウリョク</t>
    </rPh>
    <rPh sb="14" eb="16">
      <t>フヨウ</t>
    </rPh>
    <rPh sb="19" eb="21">
      <t>イカ</t>
    </rPh>
    <rPh sb="21" eb="22">
      <t>オナ</t>
    </rPh>
    <phoneticPr fontId="5"/>
  </si>
  <si>
    <t>　新たに対象となった事業所は、（新）と記入してください。</t>
    <rPh sb="16" eb="17">
      <t>シン</t>
    </rPh>
    <rPh sb="19" eb="21">
      <t>キニュウ</t>
    </rPh>
    <phoneticPr fontId="5"/>
  </si>
  <si>
    <t xml:space="preserve"> エネルギー使用量（燃料、熱および電気）の原油換算表</t>
    <rPh sb="6" eb="9">
      <t>シヨウリョウ</t>
    </rPh>
    <rPh sb="10" eb="12">
      <t>ネンリョウ</t>
    </rPh>
    <rPh sb="13" eb="14">
      <t>ネツ</t>
    </rPh>
    <rPh sb="17" eb="19">
      <t>デンキ</t>
    </rPh>
    <rPh sb="21" eb="23">
      <t>ゲンユ</t>
    </rPh>
    <rPh sb="23" eb="25">
      <t>カンサン</t>
    </rPh>
    <rPh sb="25" eb="26">
      <t>ヒョウ</t>
    </rPh>
    <phoneticPr fontId="5"/>
  </si>
  <si>
    <t>黄色セル</t>
    <rPh sb="0" eb="2">
      <t>キイロ</t>
    </rPh>
    <phoneticPr fontId="5"/>
  </si>
  <si>
    <t>に数値を入力してください。</t>
    <rPh sb="1" eb="3">
      <t>スウチ</t>
    </rPh>
    <rPh sb="4" eb="6">
      <t>ニュウリョク</t>
    </rPh>
    <phoneticPr fontId="5"/>
  </si>
  <si>
    <t>原油(コンデンセートを除く。)</t>
  </si>
  <si>
    <t>L（㍑）</t>
    <phoneticPr fontId="5"/>
  </si>
  <si>
    <t/>
  </si>
  <si>
    <t>ナフサ</t>
  </si>
  <si>
    <t>灯油</t>
  </si>
  <si>
    <t>軽油</t>
  </si>
  <si>
    <t>Ａ重油</t>
  </si>
  <si>
    <t>Ｂ・Ｃ重油</t>
  </si>
  <si>
    <t>石油アスファルト</t>
  </si>
  <si>
    <t>kg（㌕）</t>
    <phoneticPr fontId="5"/>
  </si>
  <si>
    <t>その他可燃性天然ガス</t>
  </si>
  <si>
    <t>石炭コークス</t>
  </si>
  <si>
    <t>コールタール</t>
  </si>
  <si>
    <t>コークス炉ガス</t>
  </si>
  <si>
    <t>高炉ガス</t>
  </si>
  <si>
    <t>転炉ガス</t>
  </si>
  <si>
    <t>都市ガス(13A)</t>
  </si>
  <si>
    <t>MJ</t>
  </si>
  <si>
    <t>kWh</t>
    <phoneticPr fontId="5"/>
  </si>
  <si>
    <t>合計</t>
    <rPh sb="0" eb="2">
      <t>ゴウケイ</t>
    </rPh>
    <phoneticPr fontId="5"/>
  </si>
  <si>
    <t>※このシートは事業場の正確なエネルギー使用量（原油換算）を確認するためのもので、提出の必要はありません。</t>
    <rPh sb="7" eb="10">
      <t>ジギョウジョウ</t>
    </rPh>
    <rPh sb="11" eb="13">
      <t>セイカク</t>
    </rPh>
    <rPh sb="19" eb="22">
      <t>シヨウリョウ</t>
    </rPh>
    <rPh sb="23" eb="25">
      <t>ゲンユ</t>
    </rPh>
    <rPh sb="25" eb="27">
      <t>カンサン</t>
    </rPh>
    <rPh sb="29" eb="31">
      <t>カクニン</t>
    </rPh>
    <rPh sb="40" eb="42">
      <t>テイシュツ</t>
    </rPh>
    <rPh sb="43" eb="45">
      <t>ヒツヨウ</t>
    </rPh>
    <phoneticPr fontId="3"/>
  </si>
  <si>
    <t>　判定フロー図を参考に必要な提出書類を確認してください。</t>
    <rPh sb="1" eb="3">
      <t>ハンテイ</t>
    </rPh>
    <rPh sb="6" eb="7">
      <t>ズ</t>
    </rPh>
    <rPh sb="8" eb="10">
      <t>サンコウ</t>
    </rPh>
    <rPh sb="11" eb="13">
      <t>ヒツヨウ</t>
    </rPh>
    <rPh sb="14" eb="16">
      <t>テイシュツ</t>
    </rPh>
    <rPh sb="16" eb="18">
      <t>ショルイ</t>
    </rPh>
    <rPh sb="19" eb="21">
      <t>カクニン</t>
    </rPh>
    <phoneticPr fontId="3"/>
  </si>
  <si>
    <t>電気事業者</t>
    <phoneticPr fontId="3"/>
  </si>
  <si>
    <t>上記以外の買電</t>
    <rPh sb="0" eb="2">
      <t>ジョウキ</t>
    </rPh>
    <rPh sb="2" eb="4">
      <t>イガイ</t>
    </rPh>
    <rPh sb="5" eb="6">
      <t>カ</t>
    </rPh>
    <phoneticPr fontId="3"/>
  </si>
  <si>
    <t>燃料等の種類</t>
    <rPh sb="0" eb="2">
      <t>ネンリョウ</t>
    </rPh>
    <rPh sb="2" eb="3">
      <t>トウ</t>
    </rPh>
    <rPh sb="4" eb="6">
      <t>シュルイ</t>
    </rPh>
    <phoneticPr fontId="3"/>
  </si>
  <si>
    <t>単位</t>
    <rPh sb="0" eb="2">
      <t>タンイ</t>
    </rPh>
    <phoneticPr fontId="3"/>
  </si>
  <si>
    <t>単位発熱量（MJ）</t>
    <rPh sb="0" eb="2">
      <t>タンイ</t>
    </rPh>
    <rPh sb="2" eb="5">
      <t>ハツネツリョウ</t>
    </rPh>
    <phoneticPr fontId="3"/>
  </si>
  <si>
    <t>単位発熱量×二酸化炭素排出係数</t>
    <rPh sb="0" eb="2">
      <t>タンイ</t>
    </rPh>
    <rPh sb="2" eb="5">
      <t>ハツネツリョウ</t>
    </rPh>
    <rPh sb="6" eb="9">
      <t>ニサンカ</t>
    </rPh>
    <rPh sb="9" eb="11">
      <t>タンソ</t>
    </rPh>
    <rPh sb="11" eb="13">
      <t>ハイシュツ</t>
    </rPh>
    <rPh sb="13" eb="15">
      <t>ケイスウ</t>
    </rPh>
    <phoneticPr fontId="3"/>
  </si>
  <si>
    <t>原油（コンデンセート除く）</t>
    <rPh sb="0" eb="2">
      <t>ゲンユ</t>
    </rPh>
    <rPh sb="10" eb="11">
      <t>ノゾ</t>
    </rPh>
    <phoneticPr fontId="3"/>
  </si>
  <si>
    <t>石油アスファルト</t>
    <rPh sb="0" eb="2">
      <t>セキユ</t>
    </rPh>
    <phoneticPr fontId="3"/>
  </si>
  <si>
    <t>石油コークス</t>
    <rPh sb="0" eb="2">
      <t>セキユ</t>
    </rPh>
    <phoneticPr fontId="3"/>
  </si>
  <si>
    <t>石油系炭化水素ガス</t>
    <rPh sb="0" eb="3">
      <t>セキユケイ</t>
    </rPh>
    <rPh sb="3" eb="5">
      <t>タンカ</t>
    </rPh>
    <rPh sb="5" eb="7">
      <t>スイソ</t>
    </rPh>
    <phoneticPr fontId="3"/>
  </si>
  <si>
    <t>その他可燃性天然ガス</t>
    <rPh sb="2" eb="3">
      <t>ホカ</t>
    </rPh>
    <rPh sb="3" eb="6">
      <t>カネンセイ</t>
    </rPh>
    <rPh sb="6" eb="8">
      <t>テンネン</t>
    </rPh>
    <phoneticPr fontId="5"/>
  </si>
  <si>
    <t>燃料の種類</t>
    <rPh sb="0" eb="2">
      <t>ネンリョウ</t>
    </rPh>
    <rPh sb="3" eb="5">
      <t>シュルイ</t>
    </rPh>
    <phoneticPr fontId="3"/>
  </si>
  <si>
    <t>揮発油（ガソリン）</t>
    <rPh sb="0" eb="3">
      <t>キハツユ</t>
    </rPh>
    <phoneticPr fontId="3"/>
  </si>
  <si>
    <t>軽油</t>
    <rPh sb="0" eb="2">
      <t>ケイユ</t>
    </rPh>
    <phoneticPr fontId="3"/>
  </si>
  <si>
    <t>Ｂ・C重油</t>
    <rPh sb="3" eb="5">
      <t>ジュウユ</t>
    </rPh>
    <phoneticPr fontId="5"/>
  </si>
  <si>
    <t>産業用蒸気</t>
    <rPh sb="0" eb="3">
      <t>サンギョウヨウ</t>
    </rPh>
    <rPh sb="3" eb="5">
      <t>ジョウキ</t>
    </rPh>
    <phoneticPr fontId="5"/>
  </si>
  <si>
    <t>MJ</t>
    <phoneticPr fontId="3"/>
  </si>
  <si>
    <t>産業用以外の蒸気、温水、冷水</t>
    <rPh sb="0" eb="3">
      <t>サンギョウヨウ</t>
    </rPh>
    <rPh sb="3" eb="5">
      <t>イガイ</t>
    </rPh>
    <rPh sb="6" eb="8">
      <t>ジョウキ</t>
    </rPh>
    <rPh sb="9" eb="11">
      <t>オンスイ</t>
    </rPh>
    <rPh sb="12" eb="14">
      <t>レイスイ</t>
    </rPh>
    <phoneticPr fontId="3"/>
  </si>
  <si>
    <t>kg（㌕）</t>
    <phoneticPr fontId="5"/>
  </si>
  <si>
    <t>L（㍑）</t>
    <phoneticPr fontId="5"/>
  </si>
  <si>
    <t>ナフサ</t>
    <phoneticPr fontId="3"/>
  </si>
  <si>
    <t>業種</t>
    <rPh sb="0" eb="2">
      <t>ギョウシュ</t>
    </rPh>
    <phoneticPr fontId="5"/>
  </si>
  <si>
    <t>01 農業</t>
  </si>
  <si>
    <t>02 林業</t>
  </si>
  <si>
    <t>03 漁業（水産養殖業を除く）</t>
  </si>
  <si>
    <t>04 水産養殖業</t>
  </si>
  <si>
    <t>05 鉱業,砕石業,砂利採取業</t>
  </si>
  <si>
    <t>06 総合工事業</t>
  </si>
  <si>
    <t>07 職別工事業（設備工事業を除く）</t>
  </si>
  <si>
    <t>08 設備工事業</t>
  </si>
  <si>
    <t>09 食料品製造業</t>
  </si>
  <si>
    <t>10 飲料・たばこ・飼料製造業</t>
  </si>
  <si>
    <t>11 繊維工</t>
  </si>
  <si>
    <t>12 木材・木製品製造業（家具を除く）</t>
  </si>
  <si>
    <t>13 家具・装備品製造業</t>
  </si>
  <si>
    <t>14 パルプ・紙・紙加工品製造業</t>
  </si>
  <si>
    <t>15 印刷・同関連業</t>
  </si>
  <si>
    <t>16 化学工業</t>
  </si>
  <si>
    <t>17 石油製品・石炭製品製造業</t>
  </si>
  <si>
    <t>18 プラスチック製品製造業</t>
  </si>
  <si>
    <t>19 ゴム製品製造業</t>
  </si>
  <si>
    <t>20 なめし革・同製品・毛皮製造業</t>
  </si>
  <si>
    <t>21 窯業・土石製品製造業</t>
  </si>
  <si>
    <t xml:space="preserve">22 鉄鋼業 </t>
  </si>
  <si>
    <t xml:space="preserve">23 非鉄金属製造業 </t>
  </si>
  <si>
    <t>24 金属製品製造業</t>
  </si>
  <si>
    <t xml:space="preserve">25 はん用機械器具製造業 </t>
  </si>
  <si>
    <t xml:space="preserve">26 生産用機械器具製造業 </t>
  </si>
  <si>
    <t>27 業務用機械器具製造業</t>
  </si>
  <si>
    <t xml:space="preserve">28 電子部品・デバイス・電子回路製造業 </t>
  </si>
  <si>
    <t xml:space="preserve">29 電子機械器具製造業 </t>
  </si>
  <si>
    <t>30 情報通信機械器具製造業</t>
  </si>
  <si>
    <t xml:space="preserve">31 輸送用機械器具製造業 </t>
  </si>
  <si>
    <t xml:space="preserve">32 その他の製造業 </t>
  </si>
  <si>
    <t>33 電気業</t>
  </si>
  <si>
    <t>34 ガス業</t>
  </si>
  <si>
    <t>35 熱供給業</t>
  </si>
  <si>
    <t>36 水道業</t>
  </si>
  <si>
    <t>37 通信業</t>
  </si>
  <si>
    <t>38 放送業</t>
  </si>
  <si>
    <t xml:space="preserve">39 情報サービス業 </t>
  </si>
  <si>
    <t>40 インターネット附随サービス業</t>
  </si>
  <si>
    <t xml:space="preserve">41 映像・音声・文字情報製作業 </t>
  </si>
  <si>
    <t xml:space="preserve">42 鉄道業 </t>
  </si>
  <si>
    <t xml:space="preserve">43 道路旅客運送業 </t>
  </si>
  <si>
    <t xml:space="preserve">44 道路貨物運送業 </t>
  </si>
  <si>
    <t xml:space="preserve">45 水運業 </t>
  </si>
  <si>
    <t>46 航空運輸業</t>
  </si>
  <si>
    <t xml:space="preserve">47 倉庫業 </t>
  </si>
  <si>
    <t xml:space="preserve">48 運輸に附帯するサービス業 </t>
  </si>
  <si>
    <t>49 郵便業（信書便事業を含む）</t>
  </si>
  <si>
    <t xml:space="preserve">50 各種商品卸売業 </t>
  </si>
  <si>
    <t xml:space="preserve">51 繊維・衣服等卸売業 </t>
  </si>
  <si>
    <t>52 飲食料品卸売業</t>
  </si>
  <si>
    <t>53 建築材料,鉱物・金属材料等卸売業</t>
  </si>
  <si>
    <t>54 機械器具卸売業</t>
  </si>
  <si>
    <t xml:space="preserve">55 その他の卸売業 </t>
  </si>
  <si>
    <t>56 各種商品卸売業</t>
    <rPh sb="9" eb="10">
      <t>ギョウ</t>
    </rPh>
    <phoneticPr fontId="5"/>
  </si>
  <si>
    <t xml:space="preserve">57 織物・衣服・身の回り品小売業 </t>
  </si>
  <si>
    <t xml:space="preserve">58 飲食料品小売業 </t>
  </si>
  <si>
    <t xml:space="preserve">59 機械器具小売業 </t>
  </si>
  <si>
    <t xml:space="preserve">60 その他の小売業 </t>
  </si>
  <si>
    <t xml:space="preserve">61 無店舗小売業 </t>
  </si>
  <si>
    <t xml:space="preserve">62 銀行業 </t>
  </si>
  <si>
    <t>63 協同組織金融業</t>
  </si>
  <si>
    <t xml:space="preserve">64 貸金業,クレジットカード業等非預金 信用機関 </t>
  </si>
  <si>
    <t xml:space="preserve">65 金融商品取引業,商品先物取扱引業 </t>
  </si>
  <si>
    <t xml:space="preserve">66 補助的金融業等 </t>
  </si>
  <si>
    <t xml:space="preserve">67 保険業（保険媒介代理業,保険サービ ス業を含む） </t>
  </si>
  <si>
    <t xml:space="preserve">68 不動産取引業 </t>
  </si>
  <si>
    <t xml:space="preserve">69 不動産賃貸業・管理業 </t>
  </si>
  <si>
    <t xml:space="preserve">70 物品賃貸業 </t>
  </si>
  <si>
    <t>71 学術・開発研究機関</t>
  </si>
  <si>
    <t>72 専門サービス業（他に分類されないもの）</t>
  </si>
  <si>
    <t>73 広告業</t>
  </si>
  <si>
    <t>74 技術サービス業（他に分類されないもの）</t>
  </si>
  <si>
    <t>75 宿泊業</t>
  </si>
  <si>
    <t xml:space="preserve">76 飲食店 </t>
  </si>
  <si>
    <t>77 持ち帰り・配達飲食サービス業</t>
  </si>
  <si>
    <t xml:space="preserve">78 洗濯・理髪・美容・浴場業 </t>
  </si>
  <si>
    <t xml:space="preserve">79 その他の生活関連サービス業 </t>
  </si>
  <si>
    <t xml:space="preserve">80 娯楽業 </t>
  </si>
  <si>
    <t xml:space="preserve">81 学校教育 </t>
  </si>
  <si>
    <t xml:space="preserve">82 その他の教育,学習支援業 </t>
  </si>
  <si>
    <t xml:space="preserve">83 医療業 </t>
  </si>
  <si>
    <t xml:space="preserve">84 保健衛生 </t>
  </si>
  <si>
    <t xml:space="preserve">85 社会保険・社会福祉・介護事業 </t>
  </si>
  <si>
    <t xml:space="preserve">86 郵便局 </t>
  </si>
  <si>
    <t xml:space="preserve">87 協同組合（他に分類されないもの） </t>
  </si>
  <si>
    <t xml:space="preserve">88 廃棄物処理業 </t>
  </si>
  <si>
    <t xml:space="preserve">89 自動車整備業 </t>
  </si>
  <si>
    <t xml:space="preserve">89 インターネット附随サービス業 </t>
  </si>
  <si>
    <t>90 機械等修理業</t>
  </si>
  <si>
    <t xml:space="preserve">91 職業紹介・労働者派遣業 </t>
  </si>
  <si>
    <t xml:space="preserve">92 その他の事業サービス業 </t>
  </si>
  <si>
    <t>93 政治・経済・文化団体</t>
  </si>
  <si>
    <t>94 宗教</t>
  </si>
  <si>
    <t>95 その他のサービス業</t>
  </si>
  <si>
    <t>96 外国公務</t>
  </si>
  <si>
    <t xml:space="preserve">97 国家公務 </t>
  </si>
  <si>
    <t>98 地方公務</t>
  </si>
  <si>
    <t>99 分類不能の産業</t>
  </si>
  <si>
    <t>年度におけるエネルギー起源二酸化炭素排出量</t>
    <phoneticPr fontId="3"/>
  </si>
  <si>
    <t>二酸化炭素
換算係数
（D）</t>
    <rPh sb="0" eb="3">
      <t>ニサンカ</t>
    </rPh>
    <rPh sb="3" eb="5">
      <t>タンソ</t>
    </rPh>
    <rPh sb="6" eb="8">
      <t>カンサン</t>
    </rPh>
    <rPh sb="8" eb="10">
      <t>ケイスウ</t>
    </rPh>
    <phoneticPr fontId="3"/>
  </si>
  <si>
    <r>
      <t>二酸化炭素
排出量
  (㎏-CO</t>
    </r>
    <r>
      <rPr>
        <vertAlign val="subscript"/>
        <sz val="12"/>
        <rFont val="ＭＳ Ｐ明朝"/>
        <family val="1"/>
        <charset val="128"/>
      </rPr>
      <t>2</t>
    </r>
    <r>
      <rPr>
        <sz val="12"/>
        <rFont val="ＭＳ Ｐ明朝"/>
        <family val="1"/>
        <charset val="128"/>
      </rPr>
      <t>）
(C)×(D)</t>
    </r>
    <rPh sb="0" eb="3">
      <t>ニサンカ</t>
    </rPh>
    <rPh sb="3" eb="5">
      <t>タンソ</t>
    </rPh>
    <rPh sb="6" eb="8">
      <t>ハイシュツ</t>
    </rPh>
    <rPh sb="8" eb="9">
      <t>リョウ</t>
    </rPh>
    <phoneticPr fontId="5"/>
  </si>
  <si>
    <t>原油換算係数（E）</t>
    <rPh sb="0" eb="2">
      <t>ゲンユ</t>
    </rPh>
    <rPh sb="2" eb="4">
      <t>カンサン</t>
    </rPh>
    <rPh sb="4" eb="6">
      <t>ケイスウ</t>
    </rPh>
    <phoneticPr fontId="3"/>
  </si>
  <si>
    <t>原油換算量(kL)
（C）×（E）/1000</t>
    <rPh sb="0" eb="2">
      <t>ゲンユ</t>
    </rPh>
    <rPh sb="2" eb="5">
      <t>カンサンリョウ</t>
    </rPh>
    <phoneticPr fontId="3"/>
  </si>
  <si>
    <t>電気事業者名</t>
    <rPh sb="0" eb="2">
      <t>デンキ</t>
    </rPh>
    <rPh sb="2" eb="6">
      <t>ジギョウシャメイ</t>
    </rPh>
    <phoneticPr fontId="3"/>
  </si>
  <si>
    <t>調整後排出係数</t>
    <rPh sb="0" eb="3">
      <t>チョウセイゴ</t>
    </rPh>
    <rPh sb="3" eb="5">
      <t>ハイシュツ</t>
    </rPh>
    <rPh sb="5" eb="7">
      <t>ケイスウ</t>
    </rPh>
    <phoneticPr fontId="2"/>
  </si>
  <si>
    <t>燃料の使用</t>
    <rPh sb="0" eb="2">
      <t>ネンリョウ</t>
    </rPh>
    <rPh sb="3" eb="5">
      <t>シヨウ</t>
    </rPh>
    <phoneticPr fontId="3"/>
  </si>
  <si>
    <t>__2020</t>
    <phoneticPr fontId="3"/>
  </si>
  <si>
    <t>__2021</t>
    <phoneticPr fontId="3"/>
  </si>
  <si>
    <t>__2020アーバンエナジー(株)　メニューA</t>
  </si>
  <si>
    <t>アーバンエナジー(株)　メニューA</t>
  </si>
  <si>
    <t>__2020アーバンエナジー(株)　メニューB</t>
  </si>
  <si>
    <t>アーバンエナジー(株)　メニューB</t>
  </si>
  <si>
    <t>__2020アーバンエナジー(株)　メニューC</t>
  </si>
  <si>
    <t>アーバンエナジー(株)　メニューC</t>
  </si>
  <si>
    <t>__2020アーバンエナジー(株)　メニューD</t>
  </si>
  <si>
    <t>アーバンエナジー(株)　メニューD</t>
  </si>
  <si>
    <t>__2020アーバンエナジー(株)　メニューE</t>
  </si>
  <si>
    <t>アーバンエナジー(株)　メニューE</t>
  </si>
  <si>
    <t>__2020アーバンエナジー(株)　メニューF</t>
  </si>
  <si>
    <t>アーバンエナジー(株)　メニューF</t>
  </si>
  <si>
    <t>__2020アーバンエナジー(株)　メニューG</t>
  </si>
  <si>
    <t>アーバンエナジー(株)　メニューG</t>
  </si>
  <si>
    <t>__2020アーバンエナジー(株)　メニューH(残差)</t>
  </si>
  <si>
    <t>アーバンエナジー(株)　メニューH(残差)</t>
  </si>
  <si>
    <t>__2020アーバンエナジー(株)　（参考値)事業者全体</t>
  </si>
  <si>
    <t>アーバンエナジー(株)　（参考値)事業者全体</t>
  </si>
  <si>
    <t>他人へ供給した熱</t>
    <rPh sb="0" eb="2">
      <t>タニン</t>
    </rPh>
    <rPh sb="3" eb="5">
      <t>キョウキュウ</t>
    </rPh>
    <rPh sb="7" eb="8">
      <t>ネツ</t>
    </rPh>
    <phoneticPr fontId="3"/>
  </si>
  <si>
    <t>電気事業者名</t>
    <rPh sb="0" eb="2">
      <t>デンキ</t>
    </rPh>
    <rPh sb="2" eb="5">
      <t>ジギョウシャ</t>
    </rPh>
    <rPh sb="5" eb="6">
      <t>ナ</t>
    </rPh>
    <phoneticPr fontId="3"/>
  </si>
  <si>
    <t>自家発電量</t>
    <rPh sb="0" eb="2">
      <t>ジカ</t>
    </rPh>
    <rPh sb="2" eb="4">
      <t>ハツデン</t>
    </rPh>
    <rPh sb="4" eb="5">
      <t>リョウ</t>
    </rPh>
    <phoneticPr fontId="3"/>
  </si>
  <si>
    <t>化石燃料で発電し自家消費した量</t>
    <rPh sb="0" eb="2">
      <t>カセキ</t>
    </rPh>
    <rPh sb="2" eb="4">
      <t>ネンリョウ</t>
    </rPh>
    <rPh sb="5" eb="7">
      <t>ハツデン</t>
    </rPh>
    <rPh sb="8" eb="10">
      <t>ジカ</t>
    </rPh>
    <rPh sb="10" eb="12">
      <t>ショウヒ</t>
    </rPh>
    <rPh sb="14" eb="15">
      <t>リョウ</t>
    </rPh>
    <phoneticPr fontId="3"/>
  </si>
  <si>
    <t>他人へ供給した電気</t>
    <rPh sb="0" eb="2">
      <t>タニン</t>
    </rPh>
    <rPh sb="3" eb="5">
      <t>キョウキュウ</t>
    </rPh>
    <phoneticPr fontId="3"/>
  </si>
  <si>
    <t>化石燃料で発電し供給した量</t>
    <rPh sb="0" eb="2">
      <t>カセキ</t>
    </rPh>
    <rPh sb="2" eb="4">
      <t>ネンリョウ</t>
    </rPh>
    <rPh sb="5" eb="7">
      <t>ハツデン</t>
    </rPh>
    <rPh sb="8" eb="10">
      <t>キョウキュウ</t>
    </rPh>
    <rPh sb="12" eb="13">
      <t>リョウ</t>
    </rPh>
    <phoneticPr fontId="3"/>
  </si>
  <si>
    <t>ｋWh</t>
    <phoneticPr fontId="3"/>
  </si>
  <si>
    <t>温室効果ガス排出量合計（F）</t>
    <rPh sb="0" eb="2">
      <t>オンシツ</t>
    </rPh>
    <rPh sb="2" eb="4">
      <t>コウカ</t>
    </rPh>
    <rPh sb="6" eb="9">
      <t>ハイシュツリョウ</t>
    </rPh>
    <rPh sb="9" eb="10">
      <t>ゴウ</t>
    </rPh>
    <rPh sb="10" eb="11">
      <t>ケイ</t>
    </rPh>
    <phoneticPr fontId="5"/>
  </si>
  <si>
    <t>原油換算量
合計</t>
    <rPh sb="0" eb="2">
      <t>ゲンユ</t>
    </rPh>
    <rPh sb="2" eb="4">
      <t>カンサン</t>
    </rPh>
    <rPh sb="4" eb="5">
      <t>リョウ</t>
    </rPh>
    <rPh sb="6" eb="8">
      <t>ゴウケイ</t>
    </rPh>
    <phoneticPr fontId="3"/>
  </si>
  <si>
    <t>クレジットによる削減量</t>
    <rPh sb="8" eb="10">
      <t>サクゲン</t>
    </rPh>
    <rPh sb="10" eb="11">
      <t>リョウ</t>
    </rPh>
    <phoneticPr fontId="3"/>
  </si>
  <si>
    <t>種類</t>
    <rPh sb="0" eb="2">
      <t>シュルイ</t>
    </rPh>
    <phoneticPr fontId="3"/>
  </si>
  <si>
    <t>区分</t>
    <rPh sb="0" eb="2">
      <t>クブン</t>
    </rPh>
    <phoneticPr fontId="3"/>
  </si>
  <si>
    <t>償却量</t>
    <rPh sb="0" eb="2">
      <t>ショウキャク</t>
    </rPh>
    <rPh sb="2" eb="3">
      <t>リョウ</t>
    </rPh>
    <phoneticPr fontId="3"/>
  </si>
  <si>
    <t>参考</t>
    <rPh sb="0" eb="2">
      <t>サンコウ</t>
    </rPh>
    <phoneticPr fontId="3"/>
  </si>
  <si>
    <t>県内</t>
    <rPh sb="0" eb="2">
      <t>ケンナイ</t>
    </rPh>
    <phoneticPr fontId="3"/>
  </si>
  <si>
    <t>J-クレジット等</t>
    <rPh sb="7" eb="8">
      <t>トウ</t>
    </rPh>
    <phoneticPr fontId="3"/>
  </si>
  <si>
    <t>再エネ電力由来</t>
    <rPh sb="0" eb="1">
      <t>サイ</t>
    </rPh>
    <rPh sb="3" eb="5">
      <t>デンリョク</t>
    </rPh>
    <rPh sb="5" eb="7">
      <t>ユライ</t>
    </rPh>
    <phoneticPr fontId="3"/>
  </si>
  <si>
    <r>
      <t>ｋｇ-CO</t>
    </r>
    <r>
      <rPr>
        <vertAlign val="subscript"/>
        <sz val="14"/>
        <rFont val="ＭＳ Ｐ明朝"/>
        <family val="1"/>
        <charset val="128"/>
      </rPr>
      <t>2</t>
    </r>
    <phoneticPr fontId="3"/>
  </si>
  <si>
    <t>再エネ熱由来</t>
    <rPh sb="0" eb="1">
      <t>サイ</t>
    </rPh>
    <rPh sb="3" eb="4">
      <t>ネツ</t>
    </rPh>
    <rPh sb="4" eb="6">
      <t>ユライ</t>
    </rPh>
    <phoneticPr fontId="3"/>
  </si>
  <si>
    <t>省エネ由来・森林由来</t>
    <rPh sb="0" eb="1">
      <t>ショウ</t>
    </rPh>
    <rPh sb="3" eb="5">
      <t>ユライ</t>
    </rPh>
    <rPh sb="6" eb="8">
      <t>シンリン</t>
    </rPh>
    <rPh sb="8" eb="10">
      <t>ユライ</t>
    </rPh>
    <phoneticPr fontId="3"/>
  </si>
  <si>
    <t>グリーン電力証書</t>
    <rPh sb="4" eb="6">
      <t>デンリョク</t>
    </rPh>
    <rPh sb="6" eb="8">
      <t>ショウショ</t>
    </rPh>
    <phoneticPr fontId="3"/>
  </si>
  <si>
    <t>グリーン熱証書</t>
    <rPh sb="4" eb="5">
      <t>ネツ</t>
    </rPh>
    <rPh sb="5" eb="7">
      <t>ショウショ</t>
    </rPh>
    <phoneticPr fontId="3"/>
  </si>
  <si>
    <t>合計（G1）</t>
    <rPh sb="0" eb="2">
      <t>ゴウケイ</t>
    </rPh>
    <phoneticPr fontId="3"/>
  </si>
  <si>
    <t>その他</t>
    <rPh sb="2" eb="3">
      <t>タ</t>
    </rPh>
    <phoneticPr fontId="3"/>
  </si>
  <si>
    <t>合計（G2）</t>
    <rPh sb="0" eb="2">
      <t>ゴウケイ</t>
    </rPh>
    <phoneticPr fontId="3"/>
  </si>
  <si>
    <t>総計（G1+G2)</t>
    <rPh sb="0" eb="2">
      <t>ソウケイ</t>
    </rPh>
    <phoneticPr fontId="3"/>
  </si>
  <si>
    <r>
      <t>ｋｇ-CO</t>
    </r>
    <r>
      <rPr>
        <vertAlign val="subscript"/>
        <sz val="14"/>
        <rFont val="ＭＳ Ｐ明朝"/>
        <family val="1"/>
        <charset val="128"/>
      </rPr>
      <t>2</t>
    </r>
    <phoneticPr fontId="3"/>
  </si>
  <si>
    <t>注）二酸化炭素排出量は[使用量]（C）に[二酸化炭素換算係数]（D）を乗じて求める。</t>
    <rPh sb="0" eb="1">
      <t>チュウ</t>
    </rPh>
    <rPh sb="2" eb="5">
      <t>ニサンカ</t>
    </rPh>
    <rPh sb="5" eb="7">
      <t>タンソ</t>
    </rPh>
    <rPh sb="7" eb="10">
      <t>ハイシュツリョウ</t>
    </rPh>
    <rPh sb="12" eb="15">
      <t>シヨウリョウ</t>
    </rPh>
    <rPh sb="21" eb="24">
      <t>ニサンカ</t>
    </rPh>
    <rPh sb="24" eb="26">
      <t>タンソ</t>
    </rPh>
    <rPh sb="26" eb="28">
      <t>カンサン</t>
    </rPh>
    <rPh sb="28" eb="30">
      <t>ケイスウ</t>
    </rPh>
    <rPh sb="35" eb="36">
      <t>ジョウ</t>
    </rPh>
    <rPh sb="38" eb="39">
      <t>モト</t>
    </rPh>
    <phoneticPr fontId="3"/>
  </si>
  <si>
    <t>環境省ホームページ　https://ghg-santeikohyo.env.go.jp/calc</t>
    <rPh sb="0" eb="3">
      <t>カンキョウショウ</t>
    </rPh>
    <phoneticPr fontId="3"/>
  </si>
  <si>
    <t>燃料種別ごとの単位発熱量及び排出係数は、以下のとおりである。</t>
    <rPh sb="0" eb="2">
      <t>ネンリョウ</t>
    </rPh>
    <rPh sb="2" eb="4">
      <t>シュベツ</t>
    </rPh>
    <rPh sb="7" eb="9">
      <t>タンイ</t>
    </rPh>
    <rPh sb="9" eb="12">
      <t>ハツネツリョウ</t>
    </rPh>
    <rPh sb="12" eb="13">
      <t>オヨ</t>
    </rPh>
    <rPh sb="14" eb="16">
      <t>ハイシュツ</t>
    </rPh>
    <rPh sb="16" eb="18">
      <t>ケイスウ</t>
    </rPh>
    <rPh sb="20" eb="22">
      <t>イカ</t>
    </rPh>
    <phoneticPr fontId="3"/>
  </si>
  <si>
    <t>__2020出光グリーンパワー(株)　メニューA</t>
  </si>
  <si>
    <t>出光グリーンパワー(株)　メニューA</t>
  </si>
  <si>
    <t>__2020出光グリーンパワー(株)　メニューB</t>
  </si>
  <si>
    <t>出光グリーンパワー(株)　メニューB</t>
  </si>
  <si>
    <t>__2020出光グリーンパワー(株)　メニューC</t>
  </si>
  <si>
    <t>出光グリーンパワー(株)　メニューC</t>
  </si>
  <si>
    <t>__2020出光グリーンパワー(株)　メニューD(残差)</t>
  </si>
  <si>
    <t>出光グリーンパワー(株)　メニューD(残差)</t>
  </si>
  <si>
    <t>__2020出光グリーンパワー(株)　（参考値)事業者全体</t>
  </si>
  <si>
    <t>出光グリーンパワー(株)　（参考値)事業者全体</t>
  </si>
  <si>
    <t>__2020出光興産(株)　メニューA</t>
  </si>
  <si>
    <t>出光興産(株)　メニューA</t>
  </si>
  <si>
    <t>__2020出光興産(株)　メニューB</t>
  </si>
  <si>
    <t>出光興産(株)　メニューB</t>
  </si>
  <si>
    <t>__2020出光興産(株)　メニューC(残差)</t>
  </si>
  <si>
    <t>出光興産(株)　メニューC(残差)</t>
  </si>
  <si>
    <t>__2020出光興産(株)　（参考値)事業者全体</t>
  </si>
  <si>
    <t>出光興産(株)　（参考値)事業者全体</t>
  </si>
  <si>
    <t>二酸化炭素排出係数</t>
    <rPh sb="0" eb="3">
      <t>ニサンカ</t>
    </rPh>
    <rPh sb="3" eb="5">
      <t>タンソ</t>
    </rPh>
    <rPh sb="5" eb="7">
      <t>ハイシュツ</t>
    </rPh>
    <rPh sb="7" eb="9">
      <t>ケイスウ</t>
    </rPh>
    <phoneticPr fontId="3"/>
  </si>
  <si>
    <t>__2020(株)エナリス・パワー・マーケティング　メニューA</t>
  </si>
  <si>
    <t>(株)エナリス・パワー・マーケティング　メニューA</t>
  </si>
  <si>
    <t>__2020(株)エナリス・パワー・マーケティング　メニューB</t>
  </si>
  <si>
    <t>(株)エナリス・パワー・マーケティング　メニューB</t>
  </si>
  <si>
    <t>__2020(株)エナリス・パワー・マーケティング　メニューC</t>
  </si>
  <si>
    <t>(株)エナリス・パワー・マーケティング　メニューC</t>
  </si>
  <si>
    <t>バイオガス</t>
    <phoneticPr fontId="3"/>
  </si>
  <si>
    <t>__2020(株)エナリス・パワー・マーケティング　メニューD</t>
  </si>
  <si>
    <t>(株)エナリス・パワー・マーケティング　メニューD</t>
  </si>
  <si>
    <t>__2020(株)エナリス・パワー・マーケティング　メニューE</t>
  </si>
  <si>
    <t>(株)エナリス・パワー・マーケティング　メニューE</t>
  </si>
  <si>
    <t>__2020(株)エナリス・パワー・マーケティング　メニューF</t>
  </si>
  <si>
    <t>(株)エナリス・パワー・マーケティング　メニューF</t>
  </si>
  <si>
    <t>__2020(株)エナリス・パワー・マーケティング　メニューG</t>
  </si>
  <si>
    <t>(株)エナリス・パワー・マーケティング　メニューG</t>
  </si>
  <si>
    <t>__2020(株)エナリス・パワー・マーケティング　メニューH</t>
  </si>
  <si>
    <t>(株)エナリス・パワー・マーケティング　メニューH</t>
  </si>
  <si>
    <t>__2020(株)エナリス・パワー・マーケティング　メニューI(残差)</t>
  </si>
  <si>
    <t>(株)エナリス・パワー・マーケティング　メニューI(残差)</t>
  </si>
  <si>
    <t>__2020(株)エナリス・パワー・マーケティング　（参考値)事業者全体</t>
  </si>
  <si>
    <t>(株)エナリス・パワー・マーケティング　（参考値)事業者全体</t>
  </si>
  <si>
    <t>__2020エネサーブ(株)　メニューA</t>
  </si>
  <si>
    <t>エネサーブ(株)　メニューA</t>
  </si>
  <si>
    <t>__2020エネサーブ(株)　メニューB(残差)</t>
  </si>
  <si>
    <t>エネサーブ(株)　メニューB(残差)</t>
  </si>
  <si>
    <t>__2020エネサーブ(株)　（参考値)事業者全体</t>
  </si>
  <si>
    <t>エネサーブ(株)　（参考値)事業者全体</t>
  </si>
  <si>
    <t>__2020(株)エネット　メニューA</t>
  </si>
  <si>
    <t>(株)エネット　メニューA</t>
  </si>
  <si>
    <t>__2020(株)エネット　メニューB</t>
  </si>
  <si>
    <t>(株)エネット　メニューB</t>
  </si>
  <si>
    <t>__2020(株)エネット　メニューC</t>
  </si>
  <si>
    <t>(株)エネット　メニューC</t>
  </si>
  <si>
    <t>__2020(株)エネット　メニューD</t>
  </si>
  <si>
    <t>(株)エネット　メニューD</t>
  </si>
  <si>
    <t>__2020(株)エネット　メニューE</t>
  </si>
  <si>
    <t>(株)エネット　メニューE</t>
  </si>
  <si>
    <t>__2020(株)エネット　メニューF</t>
  </si>
  <si>
    <t>(株)エネット　メニューF</t>
  </si>
  <si>
    <t>__2020(株)エネット　メニューG</t>
  </si>
  <si>
    <t>(株)エネット　メニューG</t>
  </si>
  <si>
    <t>__2020(株)エネット　メニューH(残差)</t>
  </si>
  <si>
    <t>(株)エネット　メニューH(残差)</t>
  </si>
  <si>
    <t>__2020(株)エネット　（参考値)事業者全体</t>
  </si>
  <si>
    <t>(株)エネット　（参考値)事業者全体</t>
  </si>
  <si>
    <t xml:space="preserve">__2020エバーグリーン・マーケティング(株)　メニューA </t>
  </si>
  <si>
    <t xml:space="preserve">エバーグリーン・マーケティング(株)　メニューA </t>
  </si>
  <si>
    <t>__2020エバーグリーン・マーケティング(株)　メニューB</t>
  </si>
  <si>
    <t>エバーグリーン・マーケティング(株)　メニューB</t>
  </si>
  <si>
    <t>__2020エバーグリーン・マーケティング(株)　メニューC(残差)</t>
  </si>
  <si>
    <t>エバーグリーン・マーケティング(株)　メニューC(残差)</t>
  </si>
  <si>
    <t>__2020エバーグリーン・マーケティング(株)　（参考値)事業者全体</t>
  </si>
  <si>
    <t>エバーグリーン・マーケティング(株)　（参考値)事業者全体</t>
  </si>
  <si>
    <t>__2020大阪瓦斯(株)　メニューA</t>
  </si>
  <si>
    <t>大阪瓦斯(株)　メニューA</t>
  </si>
  <si>
    <t>__2020大阪瓦斯(株)　メニューB(残差)</t>
  </si>
  <si>
    <t>大阪瓦斯(株)　メニューB(残差)</t>
  </si>
  <si>
    <t>__2020大阪瓦斯(株)　（参考値)事業者全体</t>
  </si>
  <si>
    <t>大阪瓦斯(株)　（参考値)事業者全体</t>
  </si>
  <si>
    <t>__2020オリックス(株)　メニューA</t>
  </si>
  <si>
    <t>オリックス(株)　メニューA</t>
  </si>
  <si>
    <t>__2020オリックス(株)　メニューB</t>
  </si>
  <si>
    <t>オリックス(株)　メニューB</t>
  </si>
  <si>
    <t>__2020オリックス(株)　メニューC</t>
  </si>
  <si>
    <t>オリックス(株)　メニューC</t>
  </si>
  <si>
    <t>__2020オリックス(株)　メニューD</t>
  </si>
  <si>
    <t>オリックス(株)　メニューD</t>
  </si>
  <si>
    <t>__2020オリックス(株)　メニューE</t>
  </si>
  <si>
    <t>オリックス(株)　メニューE</t>
  </si>
  <si>
    <t>__2020オリックス(株)　メニューF</t>
  </si>
  <si>
    <t>オリックス(株)　メニューF</t>
  </si>
  <si>
    <t>__2020オリックス(株)　メニューG(残差)</t>
  </si>
  <si>
    <t>オリックス(株)　メニューG(残差)</t>
  </si>
  <si>
    <t>__2020オリックス(株)　（参考値)事業者全体</t>
  </si>
  <si>
    <t>オリックス(株)　（参考値)事業者全体</t>
  </si>
  <si>
    <t>__2020カワサキグリーンエナジー(株)(旧：川重商事(株))　メニューA</t>
  </si>
  <si>
    <t>カワサキグリーンエナジー(株)(旧：川重商事(株))　メニューA</t>
  </si>
  <si>
    <t>__2020カワサキグリーンエナジー(株)(旧：川重商事(株))　メニューB</t>
  </si>
  <si>
    <t>カワサキグリーンエナジー(株)(旧：川重商事(株))　メニューB</t>
  </si>
  <si>
    <t>__2020カワサキグリーンエナジー(株)(旧：川重商事(株))　メニューC(残差)</t>
  </si>
  <si>
    <t>カワサキグリーンエナジー(株)(旧：川重商事(株))　メニューC(残差)</t>
  </si>
  <si>
    <t>__2020カワサキグリーンエナジー(株)(旧：川重商事(株))　（参考値)事業者全体</t>
  </si>
  <si>
    <t>カワサキグリーンエナジー(株)(旧：川重商事(株))　（参考値)事業者全体</t>
  </si>
  <si>
    <t>__2020関西電力(株)　メニューA</t>
  </si>
  <si>
    <t>関西電力(株)　メニューA</t>
  </si>
  <si>
    <t>__2020関西電力(株)　メニューB</t>
  </si>
  <si>
    <t>関西電力(株)　メニューB</t>
  </si>
  <si>
    <t>__2020関西電力(株)　メニューC</t>
  </si>
  <si>
    <t>関西電力(株)　メニューC</t>
  </si>
  <si>
    <t>__2020関西電力(株)　メニューD(残差)</t>
  </si>
  <si>
    <t>関西電力(株)　メニューD(残差)</t>
  </si>
  <si>
    <t>__2020関西電力(株)　（参考値)事業者全体</t>
  </si>
  <si>
    <t>関西電力(株)　（参考値)事業者全体</t>
  </si>
  <si>
    <t>__2020九電みらいエナジー(株)</t>
  </si>
  <si>
    <t>九電みらいエナジー(株)</t>
  </si>
  <si>
    <t>__2020(株)グローバルエンジニアリング　メニューA</t>
  </si>
  <si>
    <t>(株)グローバルエンジニアリング　メニューA</t>
  </si>
  <si>
    <t>__2020(株)グローバルエンジニアリング　（参考値)事業者全体</t>
  </si>
  <si>
    <t>(株)グローバルエンジニアリング　（参考値)事業者全体</t>
  </si>
  <si>
    <t>__2020サミットエナジー(株)　メニューA</t>
  </si>
  <si>
    <t>サミットエナジー(株)　メニューA</t>
  </si>
  <si>
    <t>__2020サミットエナジー(株)　メニューB(残差)</t>
  </si>
  <si>
    <t>サミットエナジー(株)　メニューB(残差)</t>
  </si>
  <si>
    <t>__2020サミットエナジー(株)　（参考値)事業者全体</t>
  </si>
  <si>
    <t>サミットエナジー(株)　（参考値)事業者全体</t>
  </si>
  <si>
    <t>__2020シン・エナジー(株)</t>
  </si>
  <si>
    <t>シン・エナジー(株)</t>
  </si>
  <si>
    <t>__2020新エネルギー開発(株)</t>
  </si>
  <si>
    <t>新エネルギー開発(株)</t>
  </si>
  <si>
    <t>__2020ゼロワットパワー(株)　メニューA</t>
  </si>
  <si>
    <t>ゼロワットパワー(株)　メニューA</t>
  </si>
  <si>
    <t>__2020ゼロワットパワー(株)　メニューB</t>
  </si>
  <si>
    <t>ゼロワットパワー(株)　メニューB</t>
  </si>
  <si>
    <t>__2020ゼロワットパワー(株)　メニューC</t>
  </si>
  <si>
    <t>ゼロワットパワー(株)　メニューC</t>
  </si>
  <si>
    <t>__2020ゼロワットパワー(株)　メニューD</t>
  </si>
  <si>
    <t>ゼロワットパワー(株)　メニューD</t>
  </si>
  <si>
    <t>__2020ゼロワットパワー(株)　メニューE(残差)</t>
  </si>
  <si>
    <t>ゼロワットパワー(株)　メニューE(残差)</t>
  </si>
  <si>
    <t>__2020ゼロワットパワー(株)　（参考値)事業者全体</t>
  </si>
  <si>
    <t>ゼロワットパワー(株)　（参考値)事業者全体</t>
  </si>
  <si>
    <t>__2020中部電力ミライズ(株)(旧：中部電力(株))　メニューA</t>
  </si>
  <si>
    <t>中部電力ミライズ(株)(旧：中部電力(株))　メニューA</t>
  </si>
  <si>
    <t>__2020中部電力ミライズ(株)(旧：中部電力(株))　メニューB(残差)</t>
  </si>
  <si>
    <t>中部電力ミライズ(株)(旧：中部電力(株))　メニューB(残差)</t>
  </si>
  <si>
    <t>__2020中部電力ミライズ(株)(旧：中部電力(株))　（参考値)事業者全体</t>
  </si>
  <si>
    <t>中部電力ミライズ(株)(旧：中部電力(株))　（参考値)事業者全体</t>
  </si>
  <si>
    <t>__2020デジタルグリッド(株)　メニューA</t>
  </si>
  <si>
    <t>デジタルグリッド(株)　メニューA</t>
  </si>
  <si>
    <t>__2020デジタルグリッド(株)　メニューB</t>
  </si>
  <si>
    <t>デジタルグリッド(株)　メニューB</t>
  </si>
  <si>
    <t>__2020デジタルグリッド(株)　メニューC (残差)</t>
  </si>
  <si>
    <t>デジタルグリッド(株)　メニューC (残差)</t>
  </si>
  <si>
    <t>__2020デジタルグリッド(株)　（参考値)事業者全体</t>
  </si>
  <si>
    <t>デジタルグリッド(株)　（参考値)事業者全体</t>
  </si>
  <si>
    <t>__2020テプコカスタマーサービス(株)(残差)</t>
  </si>
  <si>
    <t>テプコカスタマーサービス(株)(残差)</t>
  </si>
  <si>
    <t>__2020テプコカスタマーサービス(株)　（参考値)事業者全体</t>
  </si>
  <si>
    <t>テプコカスタマーサービス(株)　（参考値)事業者全体</t>
  </si>
  <si>
    <t>__2020東京電力エナジーパートナー(株)　メニューA</t>
  </si>
  <si>
    <t>東京電力エナジーパートナー(株)　メニューA</t>
  </si>
  <si>
    <t>__2020東京電力エナジーパートナー(株)　メニューB</t>
  </si>
  <si>
    <t>東京電力エナジーパートナー(株)　メニューB</t>
  </si>
  <si>
    <t>__2020東京電力エナジーパートナー(株)　メニューC</t>
  </si>
  <si>
    <t>東京電力エナジーパートナー(株)　メニューC</t>
  </si>
  <si>
    <t>__2020東京電力エナジーパートナー(株)　メニューD</t>
  </si>
  <si>
    <t>東京電力エナジーパートナー(株)　メニューD</t>
  </si>
  <si>
    <t>__2020東京電力エナジーパートナー(株)　メニューE</t>
  </si>
  <si>
    <t>東京電力エナジーパートナー(株)　メニューE</t>
  </si>
  <si>
    <t>__2020東京電力エナジーパートナー(株)　メニューF</t>
  </si>
  <si>
    <t>東京電力エナジーパートナー(株)　メニューF</t>
  </si>
  <si>
    <t>__2020東京電力エナジーパートナー(株)　メニューG(残差)</t>
  </si>
  <si>
    <t>東京電力エナジーパートナー(株)　メニューG(残差)</t>
  </si>
  <si>
    <t>__2020東京電力エナジーパートナー(株)　（参考値)事業者全体</t>
  </si>
  <si>
    <t>東京電力エナジーパートナー(株)　（参考値)事業者全体</t>
  </si>
  <si>
    <t>__2020日鉄エンジニアリング(株)　メニューA</t>
  </si>
  <si>
    <t>日鉄エンジニアリング(株)　メニューA</t>
  </si>
  <si>
    <t>__2020日鉄エンジニアリング(株)　メニューB</t>
  </si>
  <si>
    <t>日鉄エンジニアリング(株)　メニューB</t>
  </si>
  <si>
    <t>__2020日鉄エンジニアリング(株)　（参考値)事業者全体</t>
  </si>
  <si>
    <t>日鉄エンジニアリング(株)　（参考値)事業者全体</t>
  </si>
  <si>
    <t>__2020パナソニック(株)　メニューA</t>
  </si>
  <si>
    <t>パナソニック(株)　メニューA</t>
  </si>
  <si>
    <t>__2020パナソニック(株)　メニューB(残差)</t>
  </si>
  <si>
    <t>パナソニック(株)　メニューB(残差)</t>
  </si>
  <si>
    <t>__2020パナソニック(株)　（参考値)事業者全体</t>
  </si>
  <si>
    <t>パナソニック(株)　（参考値)事業者全体</t>
  </si>
  <si>
    <t>__2020(株)フィット</t>
  </si>
  <si>
    <t>(株)フィット</t>
  </si>
  <si>
    <t>__2020（株）ホープ</t>
  </si>
  <si>
    <t>（株）ホープ</t>
  </si>
  <si>
    <t>__2020丸紅新電力(株)　メニューA</t>
  </si>
  <si>
    <t>丸紅新電力(株)　メニューA</t>
  </si>
  <si>
    <t>__2020丸紅新電力(株)　メニューB</t>
  </si>
  <si>
    <t>丸紅新電力(株)　メニューB</t>
  </si>
  <si>
    <t>__2020丸紅新電力(株)　メニューC</t>
  </si>
  <si>
    <t>丸紅新電力(株)　メニューC</t>
  </si>
  <si>
    <t>__2020丸紅新電力(株)　メニューD</t>
  </si>
  <si>
    <t>丸紅新電力(株)　メニューD</t>
  </si>
  <si>
    <t>__2020丸紅新電力(株)　メニューE</t>
  </si>
  <si>
    <t>丸紅新電力(株)　メニューE</t>
  </si>
  <si>
    <t>__2020丸紅新電力(株)　メニューF(残差)</t>
  </si>
  <si>
    <t>丸紅新電力(株)　メニューF(残差)</t>
  </si>
  <si>
    <t>__2020丸紅新電力(株)　（参考値)事業者全体</t>
  </si>
  <si>
    <t>丸紅新電力(株)　（参考値)事業者全体</t>
  </si>
  <si>
    <t>__2020ミツウロコグリーンエネルギー(株)　メニューA</t>
  </si>
  <si>
    <t>ミツウロコグリーンエネルギー(株)　メニューA</t>
  </si>
  <si>
    <t>__2020ミツウロコグリーンエネルギー(株)　メニューB</t>
  </si>
  <si>
    <t>ミツウロコグリーンエネルギー(株)　メニューB</t>
  </si>
  <si>
    <t>__2020ミツウロコグリーンエネルギー(株)　メニューC</t>
  </si>
  <si>
    <t>ミツウロコグリーンエネルギー(株)　メニューC</t>
  </si>
  <si>
    <t>__2020ミツウロコグリーンエネルギー(株)　メニューD</t>
  </si>
  <si>
    <t>ミツウロコグリーンエネルギー(株)　メニューD</t>
  </si>
  <si>
    <t>__2020ミツウロコグリーンエネルギー(株)　メニューE</t>
  </si>
  <si>
    <t>ミツウロコグリーンエネルギー(株)　メニューE</t>
  </si>
  <si>
    <t>__2020ミツウロコグリーンエネルギー(株)　メニューF</t>
  </si>
  <si>
    <t>ミツウロコグリーンエネルギー(株)　メニューF</t>
  </si>
  <si>
    <t>__2020ミツウロコグリーンエネルギー(株)　メニューG</t>
  </si>
  <si>
    <t>ミツウロコグリーンエネルギー(株)　メニューG</t>
  </si>
  <si>
    <t>__2020ミツウロコグリーンエネルギー(株)　メニューH(残差)</t>
  </si>
  <si>
    <t>ミツウロコグリーンエネルギー(株)　メニューH(残差)</t>
  </si>
  <si>
    <t>__2020ミツウロコグリーンエネルギー(株)　（参考値)事業者全体</t>
  </si>
  <si>
    <t>ミツウロコグリーンエネルギー(株)　（参考値)事業者全体</t>
  </si>
  <si>
    <t>__2020(株)リケン工業</t>
  </si>
  <si>
    <t>(株)リケン工業</t>
  </si>
  <si>
    <t>__2020(株)リミックスポイント　メニューA</t>
  </si>
  <si>
    <t>(株)リミックスポイント　メニューA</t>
  </si>
  <si>
    <t>__2020(株)リミックスポイント　（参考値)事業者全体</t>
  </si>
  <si>
    <t>(株)リミックスポイント　（参考値)事業者全体</t>
  </si>
  <si>
    <t>__2020(株)afterFIT　メニューA</t>
  </si>
  <si>
    <t>(株)afterFIT　メニューA</t>
  </si>
  <si>
    <t>__2020ENEOS(株)(旧：JXTGエネルギー(株))　メニューA</t>
  </si>
  <si>
    <t>ENEOS(株)(旧：JXTGエネルギー(株))　メニューA</t>
  </si>
  <si>
    <t>__2020ENEOS(株)(旧：JXTGエネルギー(株))　メニューB</t>
  </si>
  <si>
    <t>ENEOS(株)(旧：JXTGエネルギー(株))　メニューB</t>
  </si>
  <si>
    <t>__2020ENEOS(株)(旧：JXTGエネルギー(株))　メニューC(残差)</t>
  </si>
  <si>
    <t>ENEOS(株)(旧：JXTGエネルギー(株))　メニューC(残差)</t>
  </si>
  <si>
    <t>__2020ENEOS(株)(旧：JXTGエネルギー(株))　（参考値)事業者全体</t>
  </si>
  <si>
    <t>ENEOS(株)(旧：JXTGエネルギー(株))　（参考値)事業者全体</t>
  </si>
  <si>
    <t>__2020(株)Ｆ－Ｐｏｗｅｒ　メニューA</t>
  </si>
  <si>
    <t>(株)Ｆ－Ｐｏｗｅｒ　メニューA</t>
  </si>
  <si>
    <t>__2020(株)Ｆ－Ｐｏｗｅｒ　メニューB</t>
  </si>
  <si>
    <t>(株)Ｆ－Ｐｏｗｅｒ　メニューB</t>
  </si>
  <si>
    <t>__2020(株)Ｆ－Ｐｏｗｅｒ　メニューC(残差)</t>
  </si>
  <si>
    <t>(株)Ｆ－Ｐｏｗｅｒ　メニューC(残差)</t>
  </si>
  <si>
    <t>__2020(株)Ｆ－Ｐｏｗｅｒ　（参考値)事業者全体</t>
  </si>
  <si>
    <t>(株)Ｆ－Ｐｏｗｅｒ　（参考値)事業者全体</t>
  </si>
  <si>
    <t>__2020ＨＴＢエナジー(株)</t>
  </si>
  <si>
    <t>ＨＴＢエナジー(株)</t>
  </si>
  <si>
    <t>(株)Ｌｏｏｏｐ　メニューA</t>
  </si>
  <si>
    <t>__2020(株)Ｌｏｏｏｐ　メニューB</t>
  </si>
  <si>
    <t>(株)Ｌｏｏｏｐ　メニューB</t>
  </si>
  <si>
    <t>__2020(株)Ｌｏｏｏｐ　メニューC</t>
  </si>
  <si>
    <t>(株)Ｌｏｏｏｐ　メニューC</t>
  </si>
  <si>
    <t>__2020(株)Ｌｏｏｏｐ　メニューD</t>
  </si>
  <si>
    <t>(株)Ｌｏｏｏｐ　メニューD</t>
  </si>
  <si>
    <t>__2020(株)Ｌｏｏｏｐ　メニューE(残差)</t>
  </si>
  <si>
    <t>(株)Ｌｏｏｏｐ　メニューE(残差)</t>
  </si>
  <si>
    <t>__2020(株)Ｌｏｏｏｐ　（参考値)事業者全体</t>
  </si>
  <si>
    <t>(株)Ｌｏｏｏｐ　（参考値)事業者全体</t>
  </si>
  <si>
    <t>No.</t>
    <phoneticPr fontId="5"/>
  </si>
  <si>
    <t>その他</t>
    <rPh sb="2" eb="3">
      <t>ホカ</t>
    </rPh>
    <phoneticPr fontId="5"/>
  </si>
  <si>
    <t>１　再生可能エネルギーの利用に関するイニシアチブ等への参画状況(導入目標と結果等)</t>
    <rPh sb="2" eb="4">
      <t>サイセイ</t>
    </rPh>
    <rPh sb="4" eb="6">
      <t>カノウ</t>
    </rPh>
    <rPh sb="12" eb="14">
      <t>リヨウ</t>
    </rPh>
    <rPh sb="15" eb="16">
      <t>カン</t>
    </rPh>
    <rPh sb="24" eb="25">
      <t>トウ</t>
    </rPh>
    <rPh sb="27" eb="29">
      <t>サンカク</t>
    </rPh>
    <rPh sb="29" eb="31">
      <t>ジョウキョウ</t>
    </rPh>
    <rPh sb="32" eb="34">
      <t>ドウニュウ</t>
    </rPh>
    <rPh sb="34" eb="36">
      <t>モクヒョウ</t>
    </rPh>
    <rPh sb="37" eb="39">
      <t>ケッカ</t>
    </rPh>
    <rPh sb="39" eb="40">
      <t>トウ</t>
    </rPh>
    <phoneticPr fontId="5"/>
  </si>
  <si>
    <t>参画状況</t>
    <rPh sb="0" eb="2">
      <t>サンカク</t>
    </rPh>
    <rPh sb="2" eb="4">
      <t>ジョウキョウ</t>
    </rPh>
    <phoneticPr fontId="5"/>
  </si>
  <si>
    <t>導入目標</t>
    <rPh sb="0" eb="2">
      <t>ドウニュウ</t>
    </rPh>
    <rPh sb="2" eb="4">
      <t>モクヒョウ</t>
    </rPh>
    <phoneticPr fontId="5"/>
  </si>
  <si>
    <t>参画済</t>
    <rPh sb="0" eb="2">
      <t>サンカク</t>
    </rPh>
    <rPh sb="2" eb="3">
      <t>ズ</t>
    </rPh>
    <phoneticPr fontId="5"/>
  </si>
  <si>
    <t>RE100</t>
    <phoneticPr fontId="5"/>
  </si>
  <si>
    <t>参画予定</t>
    <rPh sb="0" eb="2">
      <t>サンカク</t>
    </rPh>
    <rPh sb="2" eb="4">
      <t>ヨテイ</t>
    </rPh>
    <phoneticPr fontId="5"/>
  </si>
  <si>
    <t>再エネ宣言ReAction</t>
    <rPh sb="0" eb="1">
      <t>サイ</t>
    </rPh>
    <rPh sb="3" eb="5">
      <t>センゲン</t>
    </rPh>
    <phoneticPr fontId="5"/>
  </si>
  <si>
    <t>その他（記入してください）</t>
    <rPh sb="2" eb="3">
      <t>ホカ</t>
    </rPh>
    <rPh sb="4" eb="6">
      <t>キニュウ</t>
    </rPh>
    <phoneticPr fontId="5"/>
  </si>
  <si>
    <t>２　再生可能エネルギー設備導入・利用状況</t>
    <rPh sb="2" eb="4">
      <t>サイセイ</t>
    </rPh>
    <rPh sb="4" eb="6">
      <t>カノウ</t>
    </rPh>
    <rPh sb="11" eb="13">
      <t>セツビ</t>
    </rPh>
    <rPh sb="13" eb="15">
      <t>ドウニュウ</t>
    </rPh>
    <rPh sb="16" eb="18">
      <t>リヨウ</t>
    </rPh>
    <rPh sb="18" eb="20">
      <t>ジョウキョウ</t>
    </rPh>
    <phoneticPr fontId="5"/>
  </si>
  <si>
    <t>区分</t>
    <rPh sb="0" eb="2">
      <t>クブン</t>
    </rPh>
    <phoneticPr fontId="5"/>
  </si>
  <si>
    <t>発電設備</t>
    <rPh sb="0" eb="2">
      <t>ハツデン</t>
    </rPh>
    <rPh sb="2" eb="4">
      <t>セツビ</t>
    </rPh>
    <phoneticPr fontId="5"/>
  </si>
  <si>
    <t>運転開始年月日</t>
    <rPh sb="0" eb="2">
      <t>ウンテン</t>
    </rPh>
    <rPh sb="2" eb="4">
      <t>カイシ</t>
    </rPh>
    <rPh sb="4" eb="7">
      <t>ネンガッピ</t>
    </rPh>
    <phoneticPr fontId="5"/>
  </si>
  <si>
    <t>設備容量（kW）</t>
    <rPh sb="0" eb="2">
      <t>セツビ</t>
    </rPh>
    <rPh sb="2" eb="4">
      <t>ヨウリョウ</t>
    </rPh>
    <phoneticPr fontId="5"/>
  </si>
  <si>
    <t>利用用途</t>
    <rPh sb="0" eb="2">
      <t>リヨウ</t>
    </rPh>
    <rPh sb="2" eb="4">
      <t>ヨウト</t>
    </rPh>
    <phoneticPr fontId="5"/>
  </si>
  <si>
    <t>自家消費量（kWh）</t>
    <rPh sb="0" eb="2">
      <t>ジカ</t>
    </rPh>
    <rPh sb="2" eb="5">
      <t>ショウヒリョウ</t>
    </rPh>
    <phoneticPr fontId="5"/>
  </si>
  <si>
    <t>他人への販売・供給量（kWh）</t>
    <rPh sb="0" eb="2">
      <t>タニン</t>
    </rPh>
    <rPh sb="4" eb="6">
      <t>ハンバイ</t>
    </rPh>
    <rPh sb="7" eb="9">
      <t>キョウキュウ</t>
    </rPh>
    <rPh sb="9" eb="10">
      <t>リョウ</t>
    </rPh>
    <phoneticPr fontId="5"/>
  </si>
  <si>
    <t>環境価値の創出・移転のないもの</t>
    <rPh sb="0" eb="2">
      <t>カンキョウ</t>
    </rPh>
    <rPh sb="2" eb="4">
      <t>カチ</t>
    </rPh>
    <rPh sb="5" eb="7">
      <t>ソウシュツ</t>
    </rPh>
    <rPh sb="8" eb="10">
      <t>イテン</t>
    </rPh>
    <phoneticPr fontId="5"/>
  </si>
  <si>
    <t>環境価値を創出・移転したもの</t>
    <rPh sb="0" eb="2">
      <t>カンキョウ</t>
    </rPh>
    <rPh sb="2" eb="4">
      <t>カチ</t>
    </rPh>
    <rPh sb="5" eb="7">
      <t>ソウシュツ</t>
    </rPh>
    <rPh sb="8" eb="10">
      <t>イテン</t>
    </rPh>
    <phoneticPr fontId="5"/>
  </si>
  <si>
    <t>FIT電気</t>
    <rPh sb="3" eb="5">
      <t>デンキ</t>
    </rPh>
    <phoneticPr fontId="5"/>
  </si>
  <si>
    <t>電気</t>
    <rPh sb="0" eb="2">
      <t>デンキ</t>
    </rPh>
    <phoneticPr fontId="5"/>
  </si>
  <si>
    <t>例</t>
    <rPh sb="0" eb="1">
      <t>レイ</t>
    </rPh>
    <phoneticPr fontId="5"/>
  </si>
  <si>
    <t>太陽光発電設備</t>
    <rPh sb="0" eb="3">
      <t>タイヨウコウ</t>
    </rPh>
    <rPh sb="3" eb="5">
      <t>ハツデン</t>
    </rPh>
    <rPh sb="5" eb="7">
      <t>セツビ</t>
    </rPh>
    <phoneticPr fontId="5"/>
  </si>
  <si>
    <t>木質バイオマス発電</t>
    <rPh sb="0" eb="2">
      <t>モクシツ</t>
    </rPh>
    <rPh sb="7" eb="9">
      <t>ハツデン</t>
    </rPh>
    <phoneticPr fontId="5"/>
  </si>
  <si>
    <t>熱供給設備</t>
    <rPh sb="0" eb="1">
      <t>ネツ</t>
    </rPh>
    <rPh sb="1" eb="3">
      <t>キョウキュウ</t>
    </rPh>
    <rPh sb="3" eb="5">
      <t>セツビ</t>
    </rPh>
    <phoneticPr fontId="5"/>
  </si>
  <si>
    <t>自家消費量（MJ）</t>
    <rPh sb="0" eb="2">
      <t>ジカ</t>
    </rPh>
    <rPh sb="2" eb="5">
      <t>ショウヒリョウ</t>
    </rPh>
    <phoneticPr fontId="5"/>
  </si>
  <si>
    <t>他者への供給熱量（MJ）</t>
    <rPh sb="0" eb="2">
      <t>タシャ</t>
    </rPh>
    <rPh sb="4" eb="6">
      <t>キョウキュウ</t>
    </rPh>
    <rPh sb="6" eb="8">
      <t>ネツリョウ</t>
    </rPh>
    <phoneticPr fontId="5"/>
  </si>
  <si>
    <t>環境価値の創出・移転のないもの</t>
    <rPh sb="0" eb="2">
      <t>カンキョウ</t>
    </rPh>
    <rPh sb="2" eb="4">
      <t>カチ</t>
    </rPh>
    <phoneticPr fontId="5"/>
  </si>
  <si>
    <t>環境価値を創出・移転したもの</t>
    <rPh sb="0" eb="2">
      <t>カンキョウ</t>
    </rPh>
    <rPh sb="2" eb="4">
      <t>カチ</t>
    </rPh>
    <phoneticPr fontId="5"/>
  </si>
  <si>
    <t>熱</t>
    <rPh sb="0" eb="1">
      <t>ネツ</t>
    </rPh>
    <phoneticPr fontId="5"/>
  </si>
  <si>
    <t>木質バイオマスボイラー</t>
    <rPh sb="0" eb="2">
      <t>モクシツ</t>
    </rPh>
    <phoneticPr fontId="5"/>
  </si>
  <si>
    <t>３　他者から供給を受けた再生可能エネルギー利用量（※再生可能エネルギー利用率は契約電気事業者から把握できる分のみ記載してください。）</t>
    <rPh sb="2" eb="4">
      <t>タシャ</t>
    </rPh>
    <rPh sb="6" eb="8">
      <t>キョウキュウ</t>
    </rPh>
    <rPh sb="9" eb="10">
      <t>ウ</t>
    </rPh>
    <rPh sb="12" eb="14">
      <t>サイセイ</t>
    </rPh>
    <rPh sb="14" eb="16">
      <t>カノウ</t>
    </rPh>
    <rPh sb="21" eb="24">
      <t>リヨウリョウ</t>
    </rPh>
    <rPh sb="26" eb="28">
      <t>サイセイ</t>
    </rPh>
    <rPh sb="28" eb="30">
      <t>カノウ</t>
    </rPh>
    <rPh sb="35" eb="38">
      <t>リヨウリツ</t>
    </rPh>
    <rPh sb="39" eb="41">
      <t>ケイヤク</t>
    </rPh>
    <rPh sb="41" eb="43">
      <t>デンキ</t>
    </rPh>
    <rPh sb="43" eb="46">
      <t>ジギョウシャ</t>
    </rPh>
    <rPh sb="48" eb="50">
      <t>ハアク</t>
    </rPh>
    <rPh sb="53" eb="54">
      <t>ブン</t>
    </rPh>
    <rPh sb="56" eb="58">
      <t>キサイ</t>
    </rPh>
    <phoneticPr fontId="5"/>
  </si>
  <si>
    <t>電気事業者の名称</t>
    <rPh sb="0" eb="2">
      <t>デンキ</t>
    </rPh>
    <rPh sb="2" eb="4">
      <t>ジギョウ</t>
    </rPh>
    <rPh sb="4" eb="5">
      <t>シャ</t>
    </rPh>
    <rPh sb="6" eb="8">
      <t>メイショウ</t>
    </rPh>
    <phoneticPr fontId="5"/>
  </si>
  <si>
    <t>プラン等</t>
    <rPh sb="3" eb="4">
      <t>トウ</t>
    </rPh>
    <phoneticPr fontId="5"/>
  </si>
  <si>
    <t>再生可能エネルギー利用率（％）</t>
    <rPh sb="0" eb="2">
      <t>サイセイ</t>
    </rPh>
    <rPh sb="2" eb="4">
      <t>カノウ</t>
    </rPh>
    <rPh sb="9" eb="11">
      <t>リヨウ</t>
    </rPh>
    <rPh sb="11" eb="12">
      <t>リツ</t>
    </rPh>
    <phoneticPr fontId="5"/>
  </si>
  <si>
    <t>再エネ
電気利用量（kWh）</t>
    <rPh sb="0" eb="1">
      <t>サイ</t>
    </rPh>
    <rPh sb="4" eb="6">
      <t>デンキ</t>
    </rPh>
    <rPh sb="6" eb="8">
      <t>リヨウ</t>
    </rPh>
    <rPh sb="8" eb="9">
      <t>リョウ</t>
    </rPh>
    <phoneticPr fontId="5"/>
  </si>
  <si>
    <t>関西電力(株)</t>
    <rPh sb="0" eb="2">
      <t>カンサイ</t>
    </rPh>
    <rPh sb="2" eb="4">
      <t>デンリョク</t>
    </rPh>
    <rPh sb="4" eb="7">
      <t>カブ</t>
    </rPh>
    <phoneticPr fontId="5"/>
  </si>
  <si>
    <t>再エネECOプラン</t>
    <rPh sb="0" eb="1">
      <t>サイ</t>
    </rPh>
    <phoneticPr fontId="5"/>
  </si>
  <si>
    <t>熱供給事業者</t>
    <rPh sb="0" eb="1">
      <t>ネツ</t>
    </rPh>
    <rPh sb="1" eb="3">
      <t>キョウキュウ</t>
    </rPh>
    <rPh sb="3" eb="6">
      <t>ジギョウシャ</t>
    </rPh>
    <phoneticPr fontId="5"/>
  </si>
  <si>
    <t>詳細</t>
    <rPh sb="0" eb="2">
      <t>ショウサイ</t>
    </rPh>
    <phoneticPr fontId="5"/>
  </si>
  <si>
    <t>〇〇エネルギー(株)</t>
    <rPh sb="7" eb="10">
      <t>カブ</t>
    </rPh>
    <phoneticPr fontId="5"/>
  </si>
  <si>
    <t>電気（MWh）</t>
    <rPh sb="0" eb="2">
      <t>デンキ</t>
    </rPh>
    <phoneticPr fontId="5"/>
  </si>
  <si>
    <t>再生可能エネルギー利用量</t>
    <rPh sb="0" eb="2">
      <t>サイセイ</t>
    </rPh>
    <rPh sb="2" eb="4">
      <t>カノウ</t>
    </rPh>
    <rPh sb="9" eb="11">
      <t>リヨウ</t>
    </rPh>
    <phoneticPr fontId="5"/>
  </si>
  <si>
    <t>Jクレジット（再エネ電力由来）</t>
    <rPh sb="7" eb="8">
      <t>サイ</t>
    </rPh>
    <rPh sb="10" eb="12">
      <t>デンリョク</t>
    </rPh>
    <rPh sb="12" eb="14">
      <t>ユライ</t>
    </rPh>
    <phoneticPr fontId="5"/>
  </si>
  <si>
    <t>グリーン電力証書</t>
    <rPh sb="4" eb="6">
      <t>デンリョク</t>
    </rPh>
    <rPh sb="6" eb="8">
      <t>ショウショ</t>
    </rPh>
    <phoneticPr fontId="5"/>
  </si>
  <si>
    <t>工場等におけるエネルギー利用量</t>
    <rPh sb="0" eb="2">
      <t>コウジョウ</t>
    </rPh>
    <rPh sb="2" eb="3">
      <t>トウ</t>
    </rPh>
    <rPh sb="12" eb="14">
      <t>リヨウ</t>
    </rPh>
    <rPh sb="14" eb="15">
      <t>リョウ</t>
    </rPh>
    <phoneticPr fontId="5"/>
  </si>
  <si>
    <t>再エネ利用率</t>
    <rPh sb="0" eb="1">
      <t>サイ</t>
    </rPh>
    <rPh sb="3" eb="6">
      <t>リヨウリツ</t>
    </rPh>
    <phoneticPr fontId="5"/>
  </si>
  <si>
    <t>熱（GJ）</t>
    <rPh sb="0" eb="1">
      <t>ネツ</t>
    </rPh>
    <phoneticPr fontId="5"/>
  </si>
  <si>
    <t>再生可能エネルギー利用量</t>
    <rPh sb="0" eb="2">
      <t>サイセイ</t>
    </rPh>
    <rPh sb="2" eb="4">
      <t>カノウ</t>
    </rPh>
    <rPh sb="9" eb="12">
      <t>リヨウリョウ</t>
    </rPh>
    <phoneticPr fontId="5"/>
  </si>
  <si>
    <t>Jクレジット（再エネ熱由来）</t>
    <rPh sb="7" eb="8">
      <t>サイ</t>
    </rPh>
    <rPh sb="10" eb="11">
      <t>ネツ</t>
    </rPh>
    <rPh sb="11" eb="13">
      <t>ユライ</t>
    </rPh>
    <phoneticPr fontId="5"/>
  </si>
  <si>
    <t>グリーン熱証書</t>
    <rPh sb="4" eb="5">
      <t>ネツ</t>
    </rPh>
    <rPh sb="5" eb="7">
      <t>ショウショ</t>
    </rPh>
    <phoneticPr fontId="5"/>
  </si>
  <si>
    <t>工場等におけるエネルギー利用量</t>
    <rPh sb="0" eb="2">
      <t>コウジョウ</t>
    </rPh>
    <rPh sb="2" eb="3">
      <t>トウ</t>
    </rPh>
    <rPh sb="12" eb="15">
      <t>リヨウリョウ</t>
    </rPh>
    <phoneticPr fontId="5"/>
  </si>
  <si>
    <t>別紙２　その他報告事項等</t>
    <rPh sb="0" eb="2">
      <t>ベッシ</t>
    </rPh>
    <rPh sb="6" eb="7">
      <t>タ</t>
    </rPh>
    <rPh sb="7" eb="9">
      <t>ホウコク</t>
    </rPh>
    <rPh sb="9" eb="11">
      <t>ジコウ</t>
    </rPh>
    <rPh sb="11" eb="12">
      <t>トウ</t>
    </rPh>
    <phoneticPr fontId="5"/>
  </si>
  <si>
    <t>[別添]　再生可能エネルギーの利用状況</t>
    <rPh sb="1" eb="3">
      <t>ベッテン</t>
    </rPh>
    <rPh sb="5" eb="7">
      <t>サイセイ</t>
    </rPh>
    <rPh sb="7" eb="9">
      <t>カノウ</t>
    </rPh>
    <rPh sb="15" eb="17">
      <t>リヨウ</t>
    </rPh>
    <rPh sb="17" eb="19">
      <t>ジョウキョウ</t>
    </rPh>
    <phoneticPr fontId="5"/>
  </si>
  <si>
    <t>未参画予定なし</t>
    <rPh sb="0" eb="1">
      <t>ミ</t>
    </rPh>
    <rPh sb="1" eb="3">
      <t>サンカク</t>
    </rPh>
    <rPh sb="3" eb="5">
      <t>ヨテイ</t>
    </rPh>
    <phoneticPr fontId="5"/>
  </si>
  <si>
    <t>４　工場等における再生可能エネルギー利用率と目標</t>
    <rPh sb="2" eb="4">
      <t>コウジョウ</t>
    </rPh>
    <rPh sb="4" eb="5">
      <t>トウ</t>
    </rPh>
    <rPh sb="9" eb="11">
      <t>サイセイ</t>
    </rPh>
    <rPh sb="11" eb="13">
      <t>カノウ</t>
    </rPh>
    <rPh sb="18" eb="20">
      <t>リヨウ</t>
    </rPh>
    <rPh sb="20" eb="21">
      <t>リツ</t>
    </rPh>
    <rPh sb="22" eb="24">
      <t>モクヒョウ</t>
    </rPh>
    <phoneticPr fontId="5"/>
  </si>
  <si>
    <t>熱（MJ)</t>
    <rPh sb="0" eb="1">
      <t>ネツ</t>
    </rPh>
    <phoneticPr fontId="5"/>
  </si>
  <si>
    <t>2030年度導入目標</t>
    <rPh sb="4" eb="6">
      <t>ネンド</t>
    </rPh>
    <rPh sb="6" eb="8">
      <t>ドウニュウ</t>
    </rPh>
    <rPh sb="8" eb="10">
      <t>モクヒョウ</t>
    </rPh>
    <phoneticPr fontId="5"/>
  </si>
  <si>
    <t>調整後温室効果ガス排出量（F-G1-G2）</t>
    <rPh sb="0" eb="3">
      <t>チョウセイゴ</t>
    </rPh>
    <rPh sb="3" eb="5">
      <t>オンシツ</t>
    </rPh>
    <rPh sb="5" eb="7">
      <t>コウカ</t>
    </rPh>
    <rPh sb="9" eb="12">
      <t>ハイシュツリョウ</t>
    </rPh>
    <phoneticPr fontId="3"/>
  </si>
  <si>
    <t>アーバンエナジー(株)　メニューH</t>
  </si>
  <si>
    <t>アーバンエナジー(株)　メニューI(残差)</t>
  </si>
  <si>
    <t>(株)エナリス・パワー・マーケティング　メニューI</t>
  </si>
  <si>
    <t>(株)エナリス・パワー・マーケティング　メニューJ</t>
  </si>
  <si>
    <t>(株)エナリス・パワー・マーケティング　メニューK</t>
  </si>
  <si>
    <t>(株)エナリス・パワー・マーケティング　メニューL(残差)</t>
  </si>
  <si>
    <t>(株)エネワンでんき(旧：(株)サイサン)　メニューA</t>
  </si>
  <si>
    <t>(株)エネワンでんき(旧：(株)サイサン)　メニューB(残差)</t>
  </si>
  <si>
    <t>エバーグリーン・マーケティング(株)　メニューA</t>
  </si>
  <si>
    <t>大阪瓦斯(株)　メニューB</t>
  </si>
  <si>
    <t>大阪瓦斯(株)　メニューC</t>
  </si>
  <si>
    <t>大阪瓦斯(株)　メニューD(残差)</t>
  </si>
  <si>
    <t>オリックス(株)　メニューG</t>
  </si>
  <si>
    <t>オリックス(株)　メニューH(残差)</t>
  </si>
  <si>
    <t>カワサキグリーンエナジー(株)(旧：川重商事(株)）　メニューA</t>
  </si>
  <si>
    <t>カワサキグリーンエナジー(株)(旧：川重商事(株)）　メニューB</t>
  </si>
  <si>
    <t>カワサキグリーンエナジー(株)(旧：川重商事(株)）　メニューC</t>
  </si>
  <si>
    <t>カワサキグリーンエナジー(株)(旧：川重商事(株)）　メニューD(残差)</t>
  </si>
  <si>
    <t>関西電力(株)　メニューD</t>
  </si>
  <si>
    <t>関西電力(株)　メニューE</t>
  </si>
  <si>
    <t>関西電力(株)　メニューF(残差)</t>
  </si>
  <si>
    <t>九電みらいエナジー(株)　メニューA</t>
  </si>
  <si>
    <t>九電みらいエナジー(株)　メニューB</t>
  </si>
  <si>
    <t>九電みらいエナジー(株)　(参考値)事業者全体</t>
  </si>
  <si>
    <t>(株)グローバルエンジニアリング　メニューB(残差)</t>
  </si>
  <si>
    <t>シン・エナジー(株)　メニューA</t>
  </si>
  <si>
    <t>シン・エナジー(株)　メニューB</t>
  </si>
  <si>
    <t>シン・エナジー(株)　メニューC</t>
  </si>
  <si>
    <t>シン・エナジー(株)　(参考値)事業者全体</t>
  </si>
  <si>
    <t>新エネルギー開発(株)　</t>
  </si>
  <si>
    <t>ゼロワットパワー(株)　(残差)</t>
  </si>
  <si>
    <t>中部電力ミライズ(株)　メニューA</t>
  </si>
  <si>
    <t>中部電力ミライズ(株)　メニューB(残差)</t>
  </si>
  <si>
    <t>デジタルグリッド(株)　メニューC</t>
  </si>
  <si>
    <t>デジタルグリッド(株)　メニューD(残差)</t>
  </si>
  <si>
    <t>テプコカスタマーサービス(株)　</t>
  </si>
  <si>
    <t>電源開発(株)(旧：(株)J-POWERサプライアンドトレーディング)　メニューA</t>
  </si>
  <si>
    <t>電源開発(株)(旧：(株)J-POWERサプライアンドトレーディング)　メニューB</t>
  </si>
  <si>
    <t>電源開発(株)(旧：(株)J-POWERサプライアンドトレーディング)　(参考値)事業者全体</t>
  </si>
  <si>
    <t>東京電力エナジーパートナー(株)　メニューG</t>
  </si>
  <si>
    <t>東京電力エナジーパートナー(株)　メニューH</t>
  </si>
  <si>
    <t>東京電力エナジーパートナー(株)　メニューI</t>
  </si>
  <si>
    <t>東京電力エナジーパートナー(株)　メニューJ(残差)</t>
  </si>
  <si>
    <t>日鉄エンジニアリング(株)　メニューC</t>
  </si>
  <si>
    <t>日鉄エンジニアリング(株)　メニューD</t>
  </si>
  <si>
    <t>日鉄エンジニアリング(株)　メニューE(残差)</t>
  </si>
  <si>
    <t>パナソニックオペレーショナルエクセレンス(株)（旧：パナソニック(株)）　メニューA</t>
  </si>
  <si>
    <t>パナソニックオペレーショナルエクセレンス(株)（旧：パナソニック(株)）　メニューB(残差)</t>
  </si>
  <si>
    <t>(株)フィット　</t>
  </si>
  <si>
    <t>(株)ホープ　</t>
  </si>
  <si>
    <t>丸紅新電力(株)　メニューE(残差)</t>
  </si>
  <si>
    <t>ミツウロコグリーンエネルギー(株)　メニューH</t>
  </si>
  <si>
    <t>ミツウロコグリーンエネルギー(株)　メニューI</t>
  </si>
  <si>
    <t>ミツウロコグリーンエネルギー(株)　メニューJ(残差)</t>
  </si>
  <si>
    <t>(株)リケン工業　</t>
  </si>
  <si>
    <t>(株)リミックスポイント　メニューB(残差)</t>
  </si>
  <si>
    <t>(株)ａｆｔｅｒＦＩＴ　メニューA</t>
  </si>
  <si>
    <t>ENEOS(株)　メニューA</t>
  </si>
  <si>
    <t>ENEOS(株)　メニューB</t>
  </si>
  <si>
    <t>ENEOS(株)　メニューC</t>
  </si>
  <si>
    <t>ENEOS(株)　メニューD(残差)</t>
  </si>
  <si>
    <t>ＨＴＢエナジー(株)　メニューA</t>
  </si>
  <si>
    <t>ＨＴＢエナジー(株)　メニューB</t>
  </si>
  <si>
    <t>ＨＴＢエナジー(株)　(参考値)事業者全体</t>
  </si>
  <si>
    <t>(株)Ｌｏｏｏｐ　メニューE</t>
  </si>
  <si>
    <t>(株)Ｌｏｏｏｐ　メニューF(残差)</t>
  </si>
  <si>
    <t>(株)UPDATER(旧：みんな電力(株))　メニューA</t>
  </si>
  <si>
    <t>(株)UPDATER(旧：みんな電力(株))　メニューB</t>
  </si>
  <si>
    <t>(株)UPDATER(旧：みんな電力(株))　メニューC(残差)</t>
  </si>
  <si>
    <t>カワサキグリーンエナジー(株)　メニューA</t>
  </si>
  <si>
    <t>カワサキグリーンエナジー(株)　メニューB</t>
  </si>
  <si>
    <t>カワサキグリーンエナジー(株)　メニューC</t>
  </si>
  <si>
    <t>カワサキグリーンエナジー(株)　メニューD(残差)</t>
  </si>
  <si>
    <t>電源開発(株)　メニューA</t>
  </si>
  <si>
    <t>電源開発(株)　メニューB</t>
  </si>
  <si>
    <t>電源開発(株)　メニューC(残差)</t>
  </si>
  <si>
    <t>パナソニックオペレーショナルエクセレンス(株)(旧：パナソニック(株))　メニューA</t>
  </si>
  <si>
    <t>ＨＴＢエナジー(株)　メニューC(残差)</t>
  </si>
  <si>
    <t>ＲＥ１００電力(株)　メニューA</t>
  </si>
  <si>
    <t>(株)ＵＰＤＡＴＥＲ　メニューA</t>
  </si>
  <si>
    <t>__2021アーバンエナジー(株)　メニューA</t>
  </si>
  <si>
    <t>__2021アーバンエナジー(株)　メニューB</t>
  </si>
  <si>
    <t>__2021アーバンエナジー(株)　メニューC</t>
  </si>
  <si>
    <t>__2021アーバンエナジー(株)　メニューD</t>
  </si>
  <si>
    <t>__2021アーバンエナジー(株)　メニューE</t>
  </si>
  <si>
    <t>__2021アーバンエナジー(株)　メニューF</t>
  </si>
  <si>
    <t>__2021アーバンエナジー(株)　メニューG</t>
  </si>
  <si>
    <t>__2021アーバンエナジー(株)　メニューH</t>
  </si>
  <si>
    <t>__2021アーバンエナジー(株)　メニューI(残差)</t>
  </si>
  <si>
    <t>__2021出光グリーンパワー(株)　メニューA</t>
  </si>
  <si>
    <t>__2021出光グリーンパワー(株)　メニューB</t>
  </si>
  <si>
    <t>__2021出光グリーンパワー(株)　メニューC</t>
  </si>
  <si>
    <t>__2021出光グリーンパワー(株)　メニューD(残差)</t>
  </si>
  <si>
    <t>__2021出光興産(株)　メニューA</t>
  </si>
  <si>
    <t>__2021出光興産(株)　メニューB</t>
  </si>
  <si>
    <t>__2021出光興産(株)　メニューC(残差)</t>
  </si>
  <si>
    <t>__2021(株)エナリス・パワー・マーケティング　メニューA</t>
  </si>
  <si>
    <t>__2021(株)エナリス・パワー・マーケティング　メニューB</t>
  </si>
  <si>
    <t>__2021(株)エナリス・パワー・マーケティング　メニューC</t>
  </si>
  <si>
    <t>__2021(株)エナリス・パワー・マーケティング　メニューD</t>
  </si>
  <si>
    <t>__2021(株)エナリス・パワー・マーケティング　メニューE</t>
  </si>
  <si>
    <t>__2021(株)エナリス・パワー・マーケティング　メニューF</t>
  </si>
  <si>
    <t>__2021(株)エナリス・パワー・マーケティング　メニューG</t>
  </si>
  <si>
    <t>__2021(株)エナリス・パワー・マーケティング　メニューH</t>
  </si>
  <si>
    <t>__2021(株)エナリス・パワー・マーケティング　メニューI</t>
  </si>
  <si>
    <t>__2021(株)エナリス・パワー・マーケティング　メニューJ</t>
  </si>
  <si>
    <t>__2021(株)エナリス・パワー・マーケティング　メニューK</t>
  </si>
  <si>
    <t>__2021(株)エナリス・パワー・マーケティング　メニューL(残差)</t>
  </si>
  <si>
    <t>__2021エネサーブ(株)　メニューA</t>
  </si>
  <si>
    <t>__2021エネサーブ(株)　メニューB(残差)</t>
  </si>
  <si>
    <t>__2021(株)エネット　メニューA</t>
  </si>
  <si>
    <t>__2021(株)エネット　メニューB</t>
  </si>
  <si>
    <t>__2021(株)エネット　メニューC</t>
  </si>
  <si>
    <t>__2021(株)エネット　メニューD</t>
  </si>
  <si>
    <t>__2021(株)エネット　メニューE</t>
  </si>
  <si>
    <t>__2021(株)エネット　メニューF</t>
  </si>
  <si>
    <t>__2021(株)エネット　メニューG</t>
  </si>
  <si>
    <t>__2021(株)エネット　メニューH(残差)</t>
  </si>
  <si>
    <t>__2021(株)エネワンでんき(旧：(株)サイサン)　メニューA</t>
  </si>
  <si>
    <t>__2021(株)エネワンでんき(旧：(株)サイサン)　メニューB(残差)</t>
  </si>
  <si>
    <t>__2021エバーグリーン・マーケティング(株)　メニューA</t>
  </si>
  <si>
    <t>__2021エバーグリーン・マーケティング(株)　メニューB</t>
  </si>
  <si>
    <t>__2021エバーグリーン・マーケティング(株)　メニューC(残差)</t>
  </si>
  <si>
    <t>__2021大阪瓦斯(株)　メニューA</t>
  </si>
  <si>
    <t>__2021大阪瓦斯(株)　メニューB</t>
  </si>
  <si>
    <t>__2021大阪瓦斯(株)　メニューC</t>
  </si>
  <si>
    <t>__2021大阪瓦斯(株)　メニューD(残差)</t>
  </si>
  <si>
    <t>__2021オリックス(株)　メニューA</t>
  </si>
  <si>
    <t>__2021オリックス(株)　メニューB</t>
  </si>
  <si>
    <t>__2021オリックス(株)　メニューC</t>
  </si>
  <si>
    <t>__2021オリックス(株)　メニューD</t>
  </si>
  <si>
    <t>__2021オリックス(株)　メニューE</t>
  </si>
  <si>
    <t>__2021オリックス(株)　メニューF</t>
  </si>
  <si>
    <t>__2021オリックス(株)　メニューG</t>
  </si>
  <si>
    <t>__2021オリックス(株)　メニューH(残差)</t>
  </si>
  <si>
    <t>__2021カワサキグリーンエナジー(株)(旧：川重商事(株)）　メニューA</t>
  </si>
  <si>
    <t>__2021カワサキグリーンエナジー(株)(旧：川重商事(株)）　メニューB</t>
  </si>
  <si>
    <t>__2021カワサキグリーンエナジー(株)(旧：川重商事(株)）　メニューC</t>
  </si>
  <si>
    <t>__2021カワサキグリーンエナジー(株)(旧：川重商事(株)）　メニューD(残差)</t>
  </si>
  <si>
    <t>__2021関西電力(株)　メニューA</t>
  </si>
  <si>
    <t>__2021関西電力(株)　メニューB</t>
  </si>
  <si>
    <t>__2021関西電力(株)　メニューC</t>
  </si>
  <si>
    <t>__2021関西電力(株)　メニューD</t>
  </si>
  <si>
    <t>__2021関西電力(株)　メニューE</t>
  </si>
  <si>
    <t>__2021関西電力(株)　メニューF(残差)</t>
  </si>
  <si>
    <t>__2021九電みらいエナジー(株)　メニューA</t>
  </si>
  <si>
    <t>__2021九電みらいエナジー(株)　メニューB</t>
  </si>
  <si>
    <t>__2021九電みらいエナジー(株)　(参考値)事業者全体</t>
  </si>
  <si>
    <t>__2021(株)グローバルエンジニアリング　メニューA</t>
  </si>
  <si>
    <t>__2021(株)グローバルエンジニアリング　メニューB(残差)</t>
  </si>
  <si>
    <t>__2021サミットエナジー(株)　メニューA</t>
  </si>
  <si>
    <t>__2021サミットエナジー(株)　メニューB(残差)</t>
  </si>
  <si>
    <t>__2021シン・エナジー(株)　メニューA</t>
  </si>
  <si>
    <t>__2021シン・エナジー(株)　メニューB</t>
  </si>
  <si>
    <t>__2021シン・エナジー(株)　メニューC</t>
  </si>
  <si>
    <t>__2021シン・エナジー(株)　(参考値)事業者全体</t>
  </si>
  <si>
    <t>__2021新エネルギー開発(株)　</t>
  </si>
  <si>
    <t>__2021ゼロワットパワー(株)　(残差)</t>
  </si>
  <si>
    <t>__2021中部電力ミライズ(株)　メニューA</t>
  </si>
  <si>
    <t>__2021中部電力ミライズ(株)　メニューB(残差)</t>
  </si>
  <si>
    <t>__2021デジタルグリッド(株)　メニューA</t>
  </si>
  <si>
    <t>__2021デジタルグリッド(株)　メニューB</t>
  </si>
  <si>
    <t>__2021デジタルグリッド(株)　メニューC</t>
  </si>
  <si>
    <t>__2021デジタルグリッド(株)　メニューD(残差)</t>
  </si>
  <si>
    <t>__2021テプコカスタマーサービス(株)　</t>
  </si>
  <si>
    <t>__2021電源開発(株)(旧：(株)J-POWERサプライアンドトレーディング)　メニューA</t>
  </si>
  <si>
    <t>__2021電源開発(株)(旧：(株)J-POWERサプライアンドトレーディング)　メニューB</t>
  </si>
  <si>
    <t>__2021電源開発(株)(旧：(株)J-POWERサプライアンドトレーディング)　(参考値)事業者全体</t>
  </si>
  <si>
    <t>__2021東京電力エナジーパートナー(株)　メニューA</t>
  </si>
  <si>
    <t>__2021東京電力エナジーパートナー(株)　メニューB</t>
  </si>
  <si>
    <t>__2021東京電力エナジーパートナー(株)　メニューC</t>
  </si>
  <si>
    <t>__2021東京電力エナジーパートナー(株)　メニューD</t>
  </si>
  <si>
    <t>__2021東京電力エナジーパートナー(株)　メニューE</t>
  </si>
  <si>
    <t>__2021東京電力エナジーパートナー(株)　メニューF</t>
  </si>
  <si>
    <t>__2021東京電力エナジーパートナー(株)　メニューG</t>
  </si>
  <si>
    <t>__2021東京電力エナジーパートナー(株)　メニューH</t>
  </si>
  <si>
    <t>__2021東京電力エナジーパートナー(株)　メニューI</t>
  </si>
  <si>
    <t>__2021東京電力エナジーパートナー(株)　メニューJ(残差)</t>
  </si>
  <si>
    <t>__2021日鉄エンジニアリング(株)　メニューA</t>
  </si>
  <si>
    <t>__2021日鉄エンジニアリング(株)　メニューB</t>
  </si>
  <si>
    <t>__2021日鉄エンジニアリング(株)　メニューC</t>
  </si>
  <si>
    <t>__2021日鉄エンジニアリング(株)　メニューD</t>
  </si>
  <si>
    <t>__2021日鉄エンジニアリング(株)　メニューE(残差)</t>
  </si>
  <si>
    <t>__2021パナソニックオペレーショナルエクセレンス(株)（旧：パナソニック(株)）　メニューA</t>
  </si>
  <si>
    <t>__2021パナソニックオペレーショナルエクセレンス(株)（旧：パナソニック(株)）　メニューB(残差)</t>
  </si>
  <si>
    <t>__2021(株)フィット　</t>
  </si>
  <si>
    <t>__2021(株)ホープ　</t>
  </si>
  <si>
    <t>__2021丸紅新電力(株)　メニューA</t>
  </si>
  <si>
    <t>__2021丸紅新電力(株)　メニューB</t>
  </si>
  <si>
    <t>__2021丸紅新電力(株)　メニューC</t>
  </si>
  <si>
    <t>__2021丸紅新電力(株)　メニューD</t>
  </si>
  <si>
    <t>__2021丸紅新電力(株)　メニューE(残差)</t>
  </si>
  <si>
    <t>__2021ミツウロコグリーンエネルギー(株)　メニューA</t>
  </si>
  <si>
    <t>__2021ミツウロコグリーンエネルギー(株)　メニューB</t>
  </si>
  <si>
    <t>__2021ミツウロコグリーンエネルギー(株)　メニューC</t>
  </si>
  <si>
    <t>__2021ミツウロコグリーンエネルギー(株)　メニューD</t>
  </si>
  <si>
    <t>__2021ミツウロコグリーンエネルギー(株)　メニューE</t>
  </si>
  <si>
    <t>__2021ミツウロコグリーンエネルギー(株)　メニューF</t>
  </si>
  <si>
    <t>__2021ミツウロコグリーンエネルギー(株)　メニューG</t>
  </si>
  <si>
    <t>__2021ミツウロコグリーンエネルギー(株)　メニューH</t>
  </si>
  <si>
    <t>__2021ミツウロコグリーンエネルギー(株)　メニューI</t>
  </si>
  <si>
    <t>__2021ミツウロコグリーンエネルギー(株)　メニューJ(残差)</t>
  </si>
  <si>
    <t>__2021(株)リケン工業　</t>
  </si>
  <si>
    <t>__2021(株)リミックスポイント　メニューA</t>
  </si>
  <si>
    <t>__2021(株)リミックスポイント　メニューB(残差)</t>
  </si>
  <si>
    <t>__2021(株)ａｆｔｅｒＦＩＴ　メニューA</t>
  </si>
  <si>
    <t>__2021ENEOS(株)　メニューA</t>
  </si>
  <si>
    <t>__2021ENEOS(株)　メニューB</t>
  </si>
  <si>
    <t>__2021ENEOS(株)　メニューC</t>
  </si>
  <si>
    <t>__2021ENEOS(株)　メニューD(残差)</t>
  </si>
  <si>
    <t>__2021(株)Ｆ－Ｐｏｗｅｒ　メニューA</t>
  </si>
  <si>
    <t>__2021(株)Ｆ－Ｐｏｗｅｒ　メニューB</t>
  </si>
  <si>
    <t>__2021(株)Ｆ－Ｐｏｗｅｒ　メニューC(残差)</t>
  </si>
  <si>
    <t>__2021ＨＴＢエナジー(株)　メニューA</t>
  </si>
  <si>
    <t>__2021ＨＴＢエナジー(株)　メニューB</t>
  </si>
  <si>
    <t>__2021ＨＴＢエナジー(株)　(参考値)事業者全体</t>
  </si>
  <si>
    <t>__2021(株)Ｌｏｏｏｐ　メニューA</t>
  </si>
  <si>
    <t>__2021(株)Ｌｏｏｏｐ　メニューB</t>
  </si>
  <si>
    <t>__2021(株)Ｌｏｏｏｐ　メニューC</t>
  </si>
  <si>
    <t>__2021(株)Ｌｏｏｏｐ　メニューD</t>
  </si>
  <si>
    <t>__2021(株)Ｌｏｏｏｐ　メニューE</t>
  </si>
  <si>
    <t>__2021(株)Ｌｏｏｏｐ　メニューF(残差)</t>
  </si>
  <si>
    <t>__2021(株)UPDATER(旧：みんな電力(株))　メニューA</t>
  </si>
  <si>
    <t>__2021(株)UPDATER(旧：みんな電力(株))　メニューB</t>
  </si>
  <si>
    <t>__2021(株)UPDATER(旧：みんな電力(株))　メニューC(残差)</t>
  </si>
  <si>
    <t>__2022アーバンエナジー(株)　メニューA</t>
  </si>
  <si>
    <t>__2022アーバンエナジー(株)　メニューB</t>
  </si>
  <si>
    <t>__2022アーバンエナジー(株)　メニューC</t>
  </si>
  <si>
    <t>__2022アーバンエナジー(株)　メニューD</t>
  </si>
  <si>
    <t>__2022アーバンエナジー(株)　メニューE</t>
  </si>
  <si>
    <t>__2022アーバンエナジー(株)　メニューF</t>
  </si>
  <si>
    <t>__2022アーバンエナジー(株)　メニューG</t>
  </si>
  <si>
    <t>__2022アーバンエナジー(株)　メニューH</t>
  </si>
  <si>
    <t>__2022出光グリーンパワー(株)　メニューA</t>
  </si>
  <si>
    <t>__2022出光グリーンパワー(株)　メニューB</t>
  </si>
  <si>
    <t>__2022出光グリーンパワー(株)　メニューC</t>
  </si>
  <si>
    <t>__2022出光グリーンパワー(株)　メニューD(残差)</t>
  </si>
  <si>
    <t>__2022出光興産(株)　メニューA</t>
  </si>
  <si>
    <t>__2022出光興産(株)　メニューB</t>
  </si>
  <si>
    <t>__2022出光興産(株)　メニューC(残差)</t>
  </si>
  <si>
    <t>__2022(株)エナリス・パワー・マーケティング　メニューA</t>
  </si>
  <si>
    <t>__2022(株)エナリス・パワー・マーケティング　メニューB</t>
  </si>
  <si>
    <t>__2022(株)エナリス・パワー・マーケティング　メニューC</t>
  </si>
  <si>
    <t>__2022(株)エナリス・パワー・マーケティング　メニューD</t>
  </si>
  <si>
    <t>__2022(株)エナリス・パワー・マーケティング　メニューE</t>
  </si>
  <si>
    <t>__2022(株)エナリス・パワー・マーケティング　メニューF</t>
  </si>
  <si>
    <t>__2022(株)エナリス・パワー・マーケティング　メニューG</t>
  </si>
  <si>
    <t>__2022(株)エナリス・パワー・マーケティング　メニューH</t>
  </si>
  <si>
    <t>__2022(株)エナリス・パワー・マーケティング　メニューI</t>
  </si>
  <si>
    <t>__2022(株)エナリス・パワー・マーケティング　メニューJ</t>
  </si>
  <si>
    <t>__2022エネサーブ(株)　メニューA</t>
  </si>
  <si>
    <t>__2022エネサーブ(株)　メニューB(残差)</t>
  </si>
  <si>
    <t>__2022(株)エネット　メニューA</t>
  </si>
  <si>
    <t>__2022(株)エネット　メニューB</t>
  </si>
  <si>
    <t>__2022(株)エネット　メニューC</t>
  </si>
  <si>
    <t>__2022(株)エネット　メニューD</t>
  </si>
  <si>
    <t>__2022(株)エネット　メニューE</t>
  </si>
  <si>
    <t>__2022(株)エネット　メニューF</t>
  </si>
  <si>
    <t>__2022(株)エネット　メニューG</t>
  </si>
  <si>
    <t>__2022(株)エネワンでんき(旧：(株)サイサン)　メニューA</t>
  </si>
  <si>
    <t>__2022(株)エネワンでんき(旧：(株)サイサン)　メニューB(残差)</t>
  </si>
  <si>
    <t>__2022エバーグリーン・マーケティング(株)　メニューA</t>
  </si>
  <si>
    <t>__2022大阪瓦斯(株)　メニューA</t>
  </si>
  <si>
    <t>__2022大阪瓦斯(株)　メニューB</t>
  </si>
  <si>
    <t>__2022大阪瓦斯(株)　メニューC</t>
  </si>
  <si>
    <t>__2022大阪瓦斯(株)　メニューD(残差)</t>
  </si>
  <si>
    <t>__2022オリックス(株)　メニューA</t>
  </si>
  <si>
    <t>__2022オリックス(株)　メニューB</t>
  </si>
  <si>
    <t>__2022オリックス(株)　メニューC</t>
  </si>
  <si>
    <t>__2022オリックス(株)　メニューD</t>
  </si>
  <si>
    <t>__2022オリックス(株)　メニューE</t>
  </si>
  <si>
    <t>__2022オリックス(株)　メニューF</t>
  </si>
  <si>
    <t>__2022オリックス(株)　メニューG</t>
  </si>
  <si>
    <t>__2022オリックス(株)　メニューH(残差)</t>
  </si>
  <si>
    <t>__2022カワサキグリーンエナジー(株)　メニューA</t>
  </si>
  <si>
    <t>__2022カワサキグリーンエナジー(株)　メニューB</t>
  </si>
  <si>
    <t>__2022カワサキグリーンエナジー(株)　メニューC</t>
  </si>
  <si>
    <t>__2022カワサキグリーンエナジー(株)　メニューD(残差)</t>
  </si>
  <si>
    <t>__2022関西電力(株)　メニューA</t>
  </si>
  <si>
    <t>__2022関西電力(株)　メニューB</t>
  </si>
  <si>
    <t>__2022関西電力(株)　メニューC</t>
  </si>
  <si>
    <t>__2022関西電力(株)　メニューD</t>
  </si>
  <si>
    <t>__2022関西電力(株)　メニューE</t>
  </si>
  <si>
    <t>__2022九電みらいエナジー(株)　メニューA</t>
  </si>
  <si>
    <t>__2022(株)グローバルエンジニアリング　メニューA</t>
  </si>
  <si>
    <t>__2022(株)グローバルエンジニアリング　メニューB(残差)</t>
  </si>
  <si>
    <t>__2022サミットエナジー(株)　メニューA</t>
  </si>
  <si>
    <t>__2022サミットエナジー(株)　メニューB(残差)</t>
  </si>
  <si>
    <t>__2022シン・エナジー(株)　メニューA</t>
  </si>
  <si>
    <t>__2022ゼロワットパワー(株)　メニューA</t>
  </si>
  <si>
    <t>__2022中部電力ミライズ(株)　メニューA</t>
  </si>
  <si>
    <t>__2022中部電力ミライズ(株)　メニューB(残差)</t>
  </si>
  <si>
    <t>__2022デジタルグリッド(株)　メニューA</t>
  </si>
  <si>
    <t>__2022デジタルグリッド(株)　メニューB</t>
  </si>
  <si>
    <t>__2022デジタルグリッド(株)　メニューC</t>
  </si>
  <si>
    <t>__2022電源開発(株)　メニューA</t>
  </si>
  <si>
    <t>__2022電源開発(株)　メニューB</t>
  </si>
  <si>
    <t>__2022電源開発(株)　メニューC(残差)</t>
  </si>
  <si>
    <t>__2022東京電力エナジーパートナー(株)　メニューA</t>
  </si>
  <si>
    <t>__2022東京電力エナジーパートナー(株)　メニューB</t>
  </si>
  <si>
    <t>__2022東京電力エナジーパートナー(株)　メニューC</t>
  </si>
  <si>
    <t>__2022東京電力エナジーパートナー(株)　メニューD</t>
  </si>
  <si>
    <t>__2022東京電力エナジーパートナー(株)　メニューE</t>
  </si>
  <si>
    <t>__2022東京電力エナジーパートナー(株)　メニューF</t>
  </si>
  <si>
    <t>__2022東京電力エナジーパートナー(株)　メニューG</t>
  </si>
  <si>
    <t>__2022東京電力エナジーパートナー(株)　メニューH</t>
  </si>
  <si>
    <t>__2022東京電力エナジーパートナー(株)　メニューI</t>
  </si>
  <si>
    <t>__2022日鉄エンジニアリング(株)　メニューA</t>
  </si>
  <si>
    <t>__2022日鉄エンジニアリング(株)　メニューB</t>
  </si>
  <si>
    <t>__2022日鉄エンジニアリング(株)　メニューC</t>
  </si>
  <si>
    <t>__2022日鉄エンジニアリング(株)　メニューD</t>
  </si>
  <si>
    <t>__2022パナソニックオペレーショナルエクセレンス(株)(旧：パナソニック(株))　メニューA</t>
  </si>
  <si>
    <t>__2022(株)フィット　</t>
  </si>
  <si>
    <t>__2022丸紅新電力(株)　メニューA</t>
  </si>
  <si>
    <t>__2022丸紅新電力(株)　メニューB</t>
  </si>
  <si>
    <t>__2022丸紅新電力(株)　メニューC</t>
  </si>
  <si>
    <t>__2022丸紅新電力(株)　メニューD</t>
  </si>
  <si>
    <t>__2022ミツウロコグリーンエネルギー(株)　メニューA</t>
  </si>
  <si>
    <t>__2022ミツウロコグリーンエネルギー(株)　メニューB</t>
  </si>
  <si>
    <t>__2022ミツウロコグリーンエネルギー(株)　メニューC</t>
  </si>
  <si>
    <t>__2022ミツウロコグリーンエネルギー(株)　メニューD</t>
  </si>
  <si>
    <t>__2022ミツウロコグリーンエネルギー(株)　メニューE</t>
  </si>
  <si>
    <t>__2022ミツウロコグリーンエネルギー(株)　メニューF</t>
  </si>
  <si>
    <t>__2022ミツウロコグリーンエネルギー(株)　メニューG</t>
  </si>
  <si>
    <t>__2022ミツウロコグリーンエネルギー(株)　メニューH</t>
  </si>
  <si>
    <t>__2022ミツウロコグリーンエネルギー(株)　メニューI</t>
  </si>
  <si>
    <t>__2022(株)リケン工業　</t>
  </si>
  <si>
    <t>__2022(株)リミックスポイント　メニューA</t>
  </si>
  <si>
    <t>__2022(株)ａｆｔｅｒＦＩＴ　メニューA</t>
  </si>
  <si>
    <t>__2022ＨＴＢエナジー(株)　メニューA</t>
  </si>
  <si>
    <t>__2022ＨＴＢエナジー(株)　メニューB</t>
  </si>
  <si>
    <t>__2022ＨＴＢエナジー(株)　メニューC(残差)</t>
  </si>
  <si>
    <t>__2022(株)Ｌｏｏｏｐ　メニューA</t>
  </si>
  <si>
    <t>__2022(株)Ｌｏｏｏｐ　メニューB</t>
  </si>
  <si>
    <t>__2022(株)Ｌｏｏｏｐ　メニューC</t>
  </si>
  <si>
    <t>__2022(株)Ｌｏｏｏｐ　メニューD</t>
  </si>
  <si>
    <t>__2022ＲＥ１００電力(株)　メニューA</t>
  </si>
  <si>
    <t>__2022(株)ＵＰＤＡＴＥＲ　メニューA</t>
  </si>
  <si>
    <t>__2023アーバンエナジー(株)　メニューA</t>
  </si>
  <si>
    <t>__2023アーバンエナジー(株)　メニューB</t>
  </si>
  <si>
    <t>__2023アーバンエナジー(株)　メニューC</t>
  </si>
  <si>
    <t>__2023アーバンエナジー(株)　メニューD</t>
  </si>
  <si>
    <t>__2023アーバンエナジー(株)　メニューE</t>
  </si>
  <si>
    <t>__2023アーバンエナジー(株)　メニューF</t>
  </si>
  <si>
    <t>__2023アーバンエナジー(株)　メニューG</t>
  </si>
  <si>
    <t>__2023アーバンエナジー(株)　メニューH</t>
  </si>
  <si>
    <t>__2023アーバンエナジー(株)　メニューI</t>
  </si>
  <si>
    <t>アーバンエナジー(株)　メニューI</t>
  </si>
  <si>
    <t>__2023アーバンエナジー(株)　メニューJ</t>
  </si>
  <si>
    <t>アーバンエナジー(株)　メニューJ</t>
  </si>
  <si>
    <t>__2023アーバンエナジー(株)　メニューK</t>
  </si>
  <si>
    <t>アーバンエナジー(株)　メニューK</t>
  </si>
  <si>
    <t>__2023アーバンエナジー(株)　メニューL</t>
  </si>
  <si>
    <t>アーバンエナジー(株)　メニューL</t>
  </si>
  <si>
    <t>__2023アーバンエナジー(株)　メニューM(残差)</t>
  </si>
  <si>
    <t>アーバンエナジー(株)　メニューM(残差)</t>
  </si>
  <si>
    <t>__2023出光グリーンパワー(株)　メニューA</t>
  </si>
  <si>
    <t>__2023出光グリーンパワー(株)　メニューB</t>
  </si>
  <si>
    <t>__2023出光グリーンパワー(株)　メニューC</t>
  </si>
  <si>
    <t>__2023出光グリーンパワー(株)　メニューD(残差)</t>
  </si>
  <si>
    <t>__2023出光興産(株)　メニューA</t>
  </si>
  <si>
    <t>__2023出光興産(株)　メニューB</t>
  </si>
  <si>
    <t>__2023出光興産(株)　メニューC(残差)</t>
  </si>
  <si>
    <t>__2023(株)エナリス・パワー・マーケティング　メニューA</t>
  </si>
  <si>
    <t>__2023(株)エナリス・パワー・マーケティング　メニューB</t>
  </si>
  <si>
    <t>__2023(株)エナリス・パワー・マーケティング　メニューC</t>
  </si>
  <si>
    <t>__2023(株)エナリス・パワー・マーケティング　メニューD</t>
  </si>
  <si>
    <t>__2023(株)エナリス・パワー・マーケティング　メニューE</t>
  </si>
  <si>
    <t>__2023(株)エナリス・パワー・マーケティング　メニューF</t>
  </si>
  <si>
    <t>__2023(株)エナリス・パワー・マーケティング　メニューG</t>
  </si>
  <si>
    <t>__2023(株)エナリス・パワー・マーケティング　メニューH</t>
  </si>
  <si>
    <t>__2023(株)エナリス・パワー・マーケティング　メニューI</t>
  </si>
  <si>
    <t>__2023(株)エナリス・パワー・マーケティング　メニューJ</t>
  </si>
  <si>
    <t>__2023(株)エナリス・パワー・マーケティング　メニューK(残差)</t>
  </si>
  <si>
    <t>(株)エナリス・パワー・マーケティング　メニューK(残差)</t>
  </si>
  <si>
    <t>__2023エネサーブ(株)　メニューA</t>
  </si>
  <si>
    <t>__2023エネサーブ(株)　メニューB(残差)</t>
  </si>
  <si>
    <t>__2023(株)エネット　メニューA</t>
  </si>
  <si>
    <t>__2023(株)エネット　メニューB</t>
  </si>
  <si>
    <t>__2023(株)エネット　メニューC</t>
  </si>
  <si>
    <t>__2023(株)エネット　メニューD</t>
  </si>
  <si>
    <t>__2023(株)エネット　メニューE</t>
  </si>
  <si>
    <t>__2023(株)エネット　メニューF</t>
  </si>
  <si>
    <t>__2023(株)エネット　メニューG</t>
  </si>
  <si>
    <t>__2023(株)エネット　メニューH</t>
  </si>
  <si>
    <t>(株)エネット　メニューH</t>
  </si>
  <si>
    <t>__2023(株)エネット　メニューI(残差)</t>
  </si>
  <si>
    <t>(株)エネット　メニューI(残差)</t>
  </si>
  <si>
    <t>__2023(株)エネワンでんき(旧：(株)いちたかガスワン)　メニューA</t>
  </si>
  <si>
    <t>(株)エネワンでんき(旧：(株)いちたかガスワン)　メニューA</t>
  </si>
  <si>
    <t>__2023(株)エネワンでんき(旧：(株)いちたかガスワン)　メニューB(残差)</t>
  </si>
  <si>
    <t>(株)エネワンでんき(旧：(株)いちたかガスワン)　メニューB(残差)</t>
  </si>
  <si>
    <t>__2023エバーグリーン・マーケティング(株)　メニューA</t>
  </si>
  <si>
    <t>__2023エバーグリーン・マーケティング(株)　メニューB(残差)</t>
  </si>
  <si>
    <t>エバーグリーン・マーケティング(株)　メニューB(残差)</t>
  </si>
  <si>
    <t>__2023大阪瓦斯(株)　メニューA</t>
  </si>
  <si>
    <t>__2023大阪瓦斯(株)　メニューB</t>
  </si>
  <si>
    <t>__2023大阪瓦斯(株)　メニューC</t>
  </si>
  <si>
    <t>__2023大阪瓦斯(株)　メニューD(残差)</t>
  </si>
  <si>
    <t>__2023オリックス(株)　メニューA</t>
  </si>
  <si>
    <t>__2023オリックス(株)　メニューB</t>
  </si>
  <si>
    <t>__2023オリックス(株)　メニューC</t>
  </si>
  <si>
    <t>__2023オリックス(株)　メニューD</t>
  </si>
  <si>
    <t>__2023オリックス(株)　メニューE</t>
  </si>
  <si>
    <t>__2023オリックス(株)　メニューF</t>
  </si>
  <si>
    <t>__2023オリックス(株)　メニューG</t>
  </si>
  <si>
    <t>__2023オリックス(株)　メニューH(残差)</t>
  </si>
  <si>
    <t>__2023カワサキグリーンエナジー(株)　メニューA</t>
  </si>
  <si>
    <t>__2023カワサキグリーンエナジー(株)　メニューB</t>
  </si>
  <si>
    <t>__2023カワサキグリーンエナジー(株)　メニューC</t>
  </si>
  <si>
    <t>__2023カワサキグリーンエナジー(株)　メニューD(残差)</t>
  </si>
  <si>
    <t>__2023関西電力(株) (旧：(株)Ｋｅｎｅｓエネルギーサービス)　メニューA</t>
  </si>
  <si>
    <t>関西電力(株) (旧：(株)Ｋｅｎｅｓエネルギーサービス)　メニューA</t>
  </si>
  <si>
    <t>__2023関西電力(株) (旧：(株)Ｋｅｎｅｓエネルギーサービス)　メニューB</t>
  </si>
  <si>
    <t>関西電力(株) (旧：(株)Ｋｅｎｅｓエネルギーサービス)　メニューB</t>
  </si>
  <si>
    <t>__2023関西電力(株) (旧：(株)Ｋｅｎｅｓエネルギーサービス)　メニューC</t>
  </si>
  <si>
    <t>関西電力(株) (旧：(株)Ｋｅｎｅｓエネルギーサービス)　メニューC</t>
  </si>
  <si>
    <t>__2023関西電力(株) (旧：(株)Ｋｅｎｅｓエネルギーサービス)　メニューD</t>
  </si>
  <si>
    <t>関西電力(株) (旧：(株)Ｋｅｎｅｓエネルギーサービス)　メニューD</t>
  </si>
  <si>
    <t>__2023関西電力(株) (旧：(株)Ｋｅｎｅｓエネルギーサービス)　メニューE</t>
  </si>
  <si>
    <t>関西電力(株) (旧：(株)Ｋｅｎｅｓエネルギーサービス)　メニューE</t>
  </si>
  <si>
    <t>__2023関西電力(株) (旧：(株)Ｋｅｎｅｓエネルギーサービス)　メニューF</t>
  </si>
  <si>
    <t>関西電力(株) (旧：(株)Ｋｅｎｅｓエネルギーサービス)　メニューF</t>
  </si>
  <si>
    <t>__2023関西電力(株) (旧：(株)Ｋｅｎｅｓエネルギーサービス)　メニューG</t>
  </si>
  <si>
    <t>関西電力(株) (旧：(株)Ｋｅｎｅｓエネルギーサービス)　メニューG</t>
  </si>
  <si>
    <t>__2023関西電力(株) (旧：(株)Ｋｅｎｅｓエネルギーサービス)　メニューH</t>
  </si>
  <si>
    <t>関西電力(株) (旧：(株)Ｋｅｎｅｓエネルギーサービス)　メニューH</t>
  </si>
  <si>
    <t>__2023関西電力(株) (旧：(株)Ｋｅｎｅｓエネルギーサービス)　メニューI(残差)</t>
  </si>
  <si>
    <t>関西電力(株) (旧：(株)Ｋｅｎｅｓエネルギーサービス)　メニューI(残差)</t>
  </si>
  <si>
    <t>__2023九電みらいエナジー(株)　メニューA</t>
  </si>
  <si>
    <t>__2023九電みらいエナジー(株)　メニューB(残差)</t>
  </si>
  <si>
    <t>九電みらいエナジー(株)　メニューB(残差)</t>
  </si>
  <si>
    <t>__2023(株)グローバルエンジニアリング　メニューA</t>
  </si>
  <si>
    <t>__2023(株)グローバルエンジニアリング　メニューB(残差)</t>
  </si>
  <si>
    <t>__2023サミットエナジー(株)　メニューA</t>
  </si>
  <si>
    <t>__2023サミットエナジー(株)　メニューB(残差)</t>
  </si>
  <si>
    <t>__2023シン・エナジー(株)　メニューA</t>
  </si>
  <si>
    <t>__2023シン・エナジー(株)　メニューB(残差)</t>
  </si>
  <si>
    <t>シン・エナジー(株)　メニューB(残差)</t>
  </si>
  <si>
    <t>__2023新エネルギー開発(株)　メニューA</t>
  </si>
  <si>
    <t>新エネルギー開発(株)　メニューA</t>
  </si>
  <si>
    <t>__2023新エネルギー開発(株)　メニューB</t>
  </si>
  <si>
    <t>新エネルギー開発(株)　メニューB</t>
  </si>
  <si>
    <t>__2023新エネルギー開発(株)　(参考値)事業者全体</t>
  </si>
  <si>
    <t>新エネルギー開発(株)　(参考値)事業者全体</t>
  </si>
  <si>
    <t>__2023ゼロワットパワー(株)　メニューA</t>
  </si>
  <si>
    <t>__2023ゼロワットパワー(株)　メニューB(残差)</t>
  </si>
  <si>
    <t>ゼロワットパワー(株)　メニューB(残差)</t>
  </si>
  <si>
    <t>__2023中部電力ミライズ(株)　メニューA</t>
  </si>
  <si>
    <t>__2023中部電力ミライズ(株)　メニューB(残差)</t>
  </si>
  <si>
    <t>__2023デジタルグリッド(株)　メニューA</t>
  </si>
  <si>
    <t>__2023デジタルグリッド(株)　メニューB</t>
  </si>
  <si>
    <t>__2023デジタルグリッド(株)　メニューC</t>
  </si>
  <si>
    <t>__2023デジタルグリッド(株)　メニューD</t>
  </si>
  <si>
    <t>デジタルグリッド(株)　メニューD</t>
  </si>
  <si>
    <t>__2023デジタルグリッド(株)　メニューE</t>
  </si>
  <si>
    <t>デジタルグリッド(株)　メニューE</t>
  </si>
  <si>
    <t>__2023デジタルグリッド(株)　メニューF(残差)</t>
  </si>
  <si>
    <t>デジタルグリッド(株)　メニューF(残差)</t>
  </si>
  <si>
    <t>__2023テプコカスタマーサービス(株)　メニューA</t>
  </si>
  <si>
    <t>テプコカスタマーサービス(株)　メニューA</t>
  </si>
  <si>
    <t>__2023テプコカスタマーサービス(株)　メニューB(残差)</t>
  </si>
  <si>
    <t>テプコカスタマーサービス(株)　メニューB(残差)</t>
  </si>
  <si>
    <t>__2023電源開発(株)　メニューA</t>
  </si>
  <si>
    <t>__2023電源開発(株)　メニューB</t>
  </si>
  <si>
    <t>__2023電源開発(株)　メニューC(残差)</t>
  </si>
  <si>
    <t>__2023東京電力エナジーパートナー(株)　メニューA</t>
  </si>
  <si>
    <t>__2023東京電力エナジーパートナー(株)　メニューB</t>
  </si>
  <si>
    <t>__2023東京電力エナジーパートナー(株)　メニューC</t>
  </si>
  <si>
    <t>__2023東京電力エナジーパートナー(株)　メニューD</t>
  </si>
  <si>
    <t>__2023東京電力エナジーパートナー(株)　メニューE</t>
  </si>
  <si>
    <t>__2023東京電力エナジーパートナー(株)　メニューF</t>
  </si>
  <si>
    <t>__2023東京電力エナジーパートナー(株)　メニューG</t>
  </si>
  <si>
    <t>__2023東京電力エナジーパートナー(株)　メニューH</t>
  </si>
  <si>
    <t>__2023東京電力エナジーパートナー(株)　メニューI</t>
  </si>
  <si>
    <t>__2023東京電力エナジーパートナー(株)　メニューJ</t>
  </si>
  <si>
    <t>東京電力エナジーパートナー(株)　メニューJ</t>
  </si>
  <si>
    <t>__2023東京電力エナジーパートナー(株)　メニューK</t>
  </si>
  <si>
    <t>東京電力エナジーパートナー(株)　メニューK</t>
  </si>
  <si>
    <t>__2023東京電力エナジーパートナー(株)　メニューL(残差)</t>
  </si>
  <si>
    <t>東京電力エナジーパートナー(株)　メニューL(残差)</t>
  </si>
  <si>
    <t>__2023日鉄エンジニアリング(株)　メニューA</t>
  </si>
  <si>
    <t>__2023日鉄エンジニアリング(株)　メニューB</t>
  </si>
  <si>
    <t>__2023日鉄エンジニアリング(株)　メニューC</t>
  </si>
  <si>
    <t>__2023日鉄エンジニアリング(株)　メニューD</t>
  </si>
  <si>
    <t>__2023日鉄エンジニアリング(株)　メニューE</t>
  </si>
  <si>
    <t>日鉄エンジニアリング(株)　メニューE</t>
  </si>
  <si>
    <t>__2023日鉄エンジニアリング(株)　メニューF(残差)</t>
  </si>
  <si>
    <t>日鉄エンジニアリング(株)　メニューF(残差)</t>
  </si>
  <si>
    <t>__2023パナソニックオペレーショナルエクセレンス(株)(旧：パナソニック(株))　メニューA</t>
  </si>
  <si>
    <t>__2023パナソニックオペレーショナルエクセレンス(株)(旧：パナソニック(株))　メニューB</t>
  </si>
  <si>
    <t>パナソニックオペレーショナルエクセレンス(株)(旧：パナソニック(株))　メニューB</t>
  </si>
  <si>
    <t>__2023パナソニックオペレーショナルエクセレンス(株)(旧：パナソニック(株))　メニューC(残差)</t>
  </si>
  <si>
    <t>パナソニックオペレーショナルエクセレンス(株)(旧：パナソニック(株))　メニューC(残差)</t>
  </si>
  <si>
    <t>__2023(株)フィット　</t>
  </si>
  <si>
    <t>__2023丸紅新電力(株)　メニューA</t>
  </si>
  <si>
    <t>__2023丸紅新電力(株)　メニューB</t>
  </si>
  <si>
    <t>__2023丸紅新電力(株)　メニューC</t>
  </si>
  <si>
    <t>__2023丸紅新電力(株)　メニューD</t>
  </si>
  <si>
    <t>__2023丸紅新電力(株)　メニューE</t>
  </si>
  <si>
    <t>__2023丸紅新電力(株)　メニューF</t>
  </si>
  <si>
    <t>丸紅新電力(株)　メニューF</t>
  </si>
  <si>
    <t>__2023丸紅新電力(株)　メニューG</t>
  </si>
  <si>
    <t>丸紅新電力(株)　メニューG</t>
  </si>
  <si>
    <t>__2023丸紅新電力(株)　メニューH</t>
  </si>
  <si>
    <t>丸紅新電力(株)　メニューH</t>
  </si>
  <si>
    <t>__2023丸紅新電力(株)　メニューI(残差)</t>
  </si>
  <si>
    <t>丸紅新電力(株)　メニューI(残差)</t>
  </si>
  <si>
    <t>__2023ミツウロコグリーンエネルギー(株)　メニューA</t>
  </si>
  <si>
    <t>__2023ミツウロコグリーンエネルギー(株)　メニューB</t>
  </si>
  <si>
    <t>__2023ミツウロコグリーンエネルギー(株)　メニューC</t>
  </si>
  <si>
    <t>__2023ミツウロコグリーンエネルギー(株)　メニューD</t>
  </si>
  <si>
    <t>__2023ミツウロコグリーンエネルギー(株)　メニューE</t>
  </si>
  <si>
    <t>__2023ミツウロコグリーンエネルギー(株)　メニューF</t>
  </si>
  <si>
    <t>__2023ミツウロコグリーンエネルギー(株)　メニューG</t>
  </si>
  <si>
    <t>__2023ミツウロコグリーンエネルギー(株)　メニューH</t>
  </si>
  <si>
    <t>__2023ミツウロコグリーンエネルギー(株)　メニューI</t>
  </si>
  <si>
    <t>__2023ミツウロコグリーンエネルギー(株)　メニューJ</t>
  </si>
  <si>
    <t>ミツウロコグリーンエネルギー(株)　メニューJ</t>
  </si>
  <si>
    <t>__2023ミツウロコグリーンエネルギー(株)　メニューK(残差)</t>
  </si>
  <si>
    <t>ミツウロコグリーンエネルギー(株)　メニューK(残差)</t>
  </si>
  <si>
    <t>__2023(株)リケン工業　</t>
  </si>
  <si>
    <t>__2023(株)リミックスポイント　メニューA</t>
  </si>
  <si>
    <t>__2023(株)リミックスポイント　メニューB</t>
  </si>
  <si>
    <t>(株)リミックスポイント　メニューB</t>
  </si>
  <si>
    <t>__2023(株)リミックスポイント　メニューC</t>
  </si>
  <si>
    <t>(株)リミックスポイント　メニューC</t>
  </si>
  <si>
    <t>__2023(株)リミックスポイント　メニューD(残差)</t>
  </si>
  <si>
    <t>(株)リミックスポイント　メニューD(残差)</t>
  </si>
  <si>
    <t>__2023(株)ａｆｔｅｒＦＩＴ　メニューA</t>
  </si>
  <si>
    <t>__2023ＨＴＢエナジー(株)　メニューA</t>
  </si>
  <si>
    <t>__2023ＨＴＢエナジー(株)　メニューB</t>
  </si>
  <si>
    <t>__2023ＨＴＢエナジー(株)　メニューC(残差)</t>
  </si>
  <si>
    <t>__2023(株)Ｌｏｏｏｐ　メニューA</t>
  </si>
  <si>
    <t>__2023(株)Ｌｏｏｏｐ　メニューB</t>
  </si>
  <si>
    <t>__2023(株)Ｌｏｏｏｐ　メニューC</t>
  </si>
  <si>
    <t>__2023(株)Ｌｏｏｏｐ　メニューD</t>
  </si>
  <si>
    <t>__2023(株)Ｌｏｏｏｐ　メニューE(残差)</t>
  </si>
  <si>
    <t>__2023ＲＥ１００電力(株)　メニューA</t>
  </si>
  <si>
    <t>__2023ＲＥ１００電力(株)　メニューB</t>
  </si>
  <si>
    <t>ＲＥ１００電力(株)　メニューB</t>
  </si>
  <si>
    <t>__2023ＲＥ１００電力(株)　メニューC(残差)</t>
  </si>
  <si>
    <t>ＲＥ１００電力(株)　メニューC(残差)</t>
  </si>
  <si>
    <t>__2023(株)ＵＰＤＡＴＥＲ　メニューA</t>
  </si>
  <si>
    <t>__2023(株)ＵＰＤＡＴＥＲ　メニューB(残差)</t>
  </si>
  <si>
    <t>(株)ＵＰＤＡＴＥＲ　メニューB(残差)</t>
  </si>
  <si>
    <t>__2023関西電力送配電(株)　</t>
  </si>
  <si>
    <t>関西電力送配電(株)　</t>
  </si>
  <si>
    <t>代替値　</t>
  </si>
  <si>
    <t>原油のうちコンデンセート(NGL)</t>
    <rPh sb="0" eb="2">
      <t>ゲンユ</t>
    </rPh>
    <phoneticPr fontId="4"/>
  </si>
  <si>
    <t>ジェット燃料油</t>
    <rPh sb="4" eb="7">
      <t>ネンリョウユ</t>
    </rPh>
    <phoneticPr fontId="3"/>
  </si>
  <si>
    <t>潤滑油（エンジン中で燃焼され全損するもの）</t>
    <rPh sb="0" eb="3">
      <t>ジュンカツユ</t>
    </rPh>
    <rPh sb="8" eb="9">
      <t>チュウ</t>
    </rPh>
    <rPh sb="10" eb="12">
      <t>ネンショウ</t>
    </rPh>
    <rPh sb="14" eb="15">
      <t>ゼン</t>
    </rPh>
    <rPh sb="15" eb="16">
      <t>ソン</t>
    </rPh>
    <phoneticPr fontId="3"/>
  </si>
  <si>
    <r>
      <t>m</t>
    </r>
    <r>
      <rPr>
        <vertAlign val="superscript"/>
        <sz val="12"/>
        <color indexed="8"/>
        <rFont val="ＭＳ Ｐゴシック"/>
        <family val="3"/>
        <charset val="128"/>
      </rPr>
      <t>3</t>
    </r>
    <phoneticPr fontId="3"/>
  </si>
  <si>
    <r>
      <t>m</t>
    </r>
    <r>
      <rPr>
        <vertAlign val="superscript"/>
        <sz val="12"/>
        <color indexed="8"/>
        <rFont val="ＭＳ Ｐゴシック"/>
        <family val="3"/>
        <charset val="128"/>
      </rPr>
      <t>3</t>
    </r>
    <r>
      <rPr>
        <sz val="12"/>
        <color indexed="8"/>
        <rFont val="ＭＳ 明朝"/>
        <family val="1"/>
        <charset val="128"/>
      </rPr>
      <t/>
    </r>
  </si>
  <si>
    <t>輸入原料炭</t>
    <rPh sb="0" eb="2">
      <t>ユニュウ</t>
    </rPh>
    <phoneticPr fontId="3"/>
  </si>
  <si>
    <t>吹込用原料炭</t>
    <rPh sb="0" eb="1">
      <t>フ</t>
    </rPh>
    <rPh sb="1" eb="2">
      <t>コ</t>
    </rPh>
    <rPh sb="2" eb="3">
      <t>ヨウ</t>
    </rPh>
    <rPh sb="3" eb="5">
      <t>ゲンリョウ</t>
    </rPh>
    <rPh sb="5" eb="6">
      <t>タン</t>
    </rPh>
    <phoneticPr fontId="3"/>
  </si>
  <si>
    <t>コークス用原料炭</t>
    <rPh sb="4" eb="5">
      <t>ヨウ</t>
    </rPh>
    <rPh sb="5" eb="7">
      <t>ゲンリョウ</t>
    </rPh>
    <rPh sb="7" eb="8">
      <t>タン</t>
    </rPh>
    <phoneticPr fontId="3"/>
  </si>
  <si>
    <t>国産一般炭</t>
    <rPh sb="0" eb="2">
      <t>コクサン</t>
    </rPh>
    <rPh sb="2" eb="4">
      <t>イッパン</t>
    </rPh>
    <phoneticPr fontId="3"/>
  </si>
  <si>
    <t>輸入一般炭</t>
    <rPh sb="0" eb="2">
      <t>ユニュウ</t>
    </rPh>
    <rPh sb="2" eb="4">
      <t>イッパン</t>
    </rPh>
    <rPh sb="4" eb="5">
      <t>スミ</t>
    </rPh>
    <phoneticPr fontId="3"/>
  </si>
  <si>
    <t>輸入無煙炭</t>
    <rPh sb="0" eb="2">
      <t>ユニュウ</t>
    </rPh>
    <phoneticPr fontId="3"/>
  </si>
  <si>
    <t>発電用高炉ガス</t>
    <rPh sb="0" eb="3">
      <t>ハツデンヨウ</t>
    </rPh>
    <rPh sb="3" eb="5">
      <t>コウロ</t>
    </rPh>
    <phoneticPr fontId="3"/>
  </si>
  <si>
    <t>活動の区分</t>
    <phoneticPr fontId="3"/>
  </si>
  <si>
    <t>使用量</t>
    <rPh sb="0" eb="3">
      <t>シヨウリョウ</t>
    </rPh>
    <phoneticPr fontId="3"/>
  </si>
  <si>
    <t>単位
発熱量</t>
    <rPh sb="0" eb="2">
      <t>タンイ</t>
    </rPh>
    <rPh sb="3" eb="5">
      <t>ハツネツ</t>
    </rPh>
    <rPh sb="5" eb="6">
      <t>リョウ</t>
    </rPh>
    <phoneticPr fontId="3"/>
  </si>
  <si>
    <t>原油換算量（kL）</t>
    <rPh sb="0" eb="2">
      <t>ゲンユ</t>
    </rPh>
    <rPh sb="2" eb="4">
      <t>カンザン</t>
    </rPh>
    <rPh sb="4" eb="5">
      <t>リョウ</t>
    </rPh>
    <phoneticPr fontId="3"/>
  </si>
  <si>
    <t>小分類</t>
    <rPh sb="0" eb="3">
      <t>ショウブンルイ</t>
    </rPh>
    <phoneticPr fontId="3"/>
  </si>
  <si>
    <t>名称</t>
    <rPh sb="0" eb="2">
      <t>メイショウ</t>
    </rPh>
    <phoneticPr fontId="3"/>
  </si>
  <si>
    <t>燃料使用量</t>
    <rPh sb="0" eb="2">
      <t>ネンリョウ</t>
    </rPh>
    <rPh sb="2" eb="5">
      <t>シヨウリョウ</t>
    </rPh>
    <phoneticPr fontId="3"/>
  </si>
  <si>
    <t>㍑</t>
  </si>
  <si>
    <t>原油のうちコンデンセート(NGL)</t>
    <rPh sb="0" eb="2">
      <t>ゲンユ</t>
    </rPh>
    <phoneticPr fontId="3"/>
  </si>
  <si>
    <t>揮発油（ガソリン）</t>
  </si>
  <si>
    <t>ジェット燃料油</t>
    <rPh sb="4" eb="7">
      <t>ネンリョウユ</t>
    </rPh>
    <phoneticPr fontId="12"/>
  </si>
  <si>
    <t>潤滑油（エンジン中で燃焼され全損するもの）</t>
    <rPh sb="0" eb="3">
      <t>ジュンカツユ</t>
    </rPh>
    <rPh sb="8" eb="9">
      <t>チュウ</t>
    </rPh>
    <rPh sb="10" eb="12">
      <t>ネンショウ</t>
    </rPh>
    <rPh sb="14" eb="15">
      <t>ゼン</t>
    </rPh>
    <rPh sb="15" eb="16">
      <t>ソン</t>
    </rPh>
    <phoneticPr fontId="12"/>
  </si>
  <si>
    <t>kg</t>
  </si>
  <si>
    <t>石油コークス、FCCコーク</t>
  </si>
  <si>
    <t>液化石油ガス(ＬＰＧ)</t>
  </si>
  <si>
    <t>石油系炭化水素ガス</t>
  </si>
  <si>
    <t>m3</t>
  </si>
  <si>
    <t>液化天然ガス（ＬＮＧ）</t>
  </si>
  <si>
    <t>輸入原料炭</t>
    <rPh sb="0" eb="2">
      <t>ユニュウ</t>
    </rPh>
    <phoneticPr fontId="12"/>
  </si>
  <si>
    <t>吹込用原料炭</t>
    <rPh sb="0" eb="1">
      <t>フ</t>
    </rPh>
    <rPh sb="1" eb="2">
      <t>コ</t>
    </rPh>
    <rPh sb="2" eb="3">
      <t>ヨウ</t>
    </rPh>
    <rPh sb="3" eb="5">
      <t>ゲンリョウ</t>
    </rPh>
    <rPh sb="5" eb="6">
      <t>タン</t>
    </rPh>
    <phoneticPr fontId="12"/>
  </si>
  <si>
    <t>コークス用原料炭</t>
    <rPh sb="4" eb="5">
      <t>ヨウ</t>
    </rPh>
    <rPh sb="5" eb="7">
      <t>ゲンリョウ</t>
    </rPh>
    <rPh sb="7" eb="8">
      <t>タン</t>
    </rPh>
    <phoneticPr fontId="12"/>
  </si>
  <si>
    <t>国産一般炭</t>
    <rPh sb="0" eb="2">
      <t>コクサン</t>
    </rPh>
    <rPh sb="2" eb="4">
      <t>イッパン</t>
    </rPh>
    <phoneticPr fontId="12"/>
  </si>
  <si>
    <t>輸入一般炭</t>
    <rPh sb="0" eb="2">
      <t>ユニュウ</t>
    </rPh>
    <rPh sb="2" eb="4">
      <t>イッパン</t>
    </rPh>
    <rPh sb="4" eb="5">
      <t>スミ</t>
    </rPh>
    <phoneticPr fontId="12"/>
  </si>
  <si>
    <t>輸入無煙炭</t>
    <rPh sb="0" eb="2">
      <t>ユニュウ</t>
    </rPh>
    <phoneticPr fontId="12"/>
  </si>
  <si>
    <t>発電用高炉ガス</t>
    <rPh sb="0" eb="3">
      <t>ハツデンヨウ</t>
    </rPh>
    <rPh sb="3" eb="5">
      <t>コウロ</t>
    </rPh>
    <phoneticPr fontId="12"/>
  </si>
  <si>
    <t>他人から供給された熱の使用</t>
    <phoneticPr fontId="3"/>
  </si>
  <si>
    <t>熱使用量</t>
    <rPh sb="0" eb="1">
      <t>ネツ</t>
    </rPh>
    <rPh sb="1" eb="4">
      <t>シヨウリョウ</t>
    </rPh>
    <phoneticPr fontId="3"/>
  </si>
  <si>
    <t>産業用蒸気</t>
    <rPh sb="0" eb="3">
      <t>サンギョウヨウ</t>
    </rPh>
    <rPh sb="3" eb="5">
      <t>ジョウキ</t>
    </rPh>
    <phoneticPr fontId="2"/>
  </si>
  <si>
    <t>産業用以外の蒸気</t>
    <rPh sb="0" eb="3">
      <t>サンギョウヨウ</t>
    </rPh>
    <rPh sb="3" eb="5">
      <t>イガイ</t>
    </rPh>
    <rPh sb="6" eb="8">
      <t>ジョウキ</t>
    </rPh>
    <phoneticPr fontId="2"/>
  </si>
  <si>
    <t>温水</t>
    <rPh sb="0" eb="2">
      <t>オンスイ</t>
    </rPh>
    <phoneticPr fontId="2"/>
  </si>
  <si>
    <t>冷水</t>
    <rPh sb="0" eb="2">
      <t>レイスイ</t>
    </rPh>
    <phoneticPr fontId="2"/>
  </si>
  <si>
    <t>他人から供給された電気の使用</t>
    <phoneticPr fontId="3"/>
  </si>
  <si>
    <t>買電</t>
    <phoneticPr fontId="3"/>
  </si>
  <si>
    <t>kWh</t>
    <phoneticPr fontId="3"/>
  </si>
  <si>
    <t>合計</t>
    <rPh sb="0" eb="2">
      <t>ゴウケイ</t>
    </rPh>
    <phoneticPr fontId="3"/>
  </si>
  <si>
    <t>判定結果：</t>
    <rPh sb="0" eb="2">
      <t>ハンテイ</t>
    </rPh>
    <rPh sb="2" eb="4">
      <t>ケッカ</t>
    </rPh>
    <phoneticPr fontId="3"/>
  </si>
  <si>
    <t>買電</t>
    <rPh sb="0" eb="1">
      <t>カ</t>
    </rPh>
    <phoneticPr fontId="5"/>
  </si>
  <si>
    <t>燃料を用いず発電した電気（太陽光等）</t>
    <rPh sb="0" eb="2">
      <t>ネンリョウ</t>
    </rPh>
    <rPh sb="3" eb="4">
      <t>モチ</t>
    </rPh>
    <rPh sb="6" eb="8">
      <t>ハツデン</t>
    </rPh>
    <rPh sb="10" eb="12">
      <t>デンキ</t>
    </rPh>
    <rPh sb="13" eb="16">
      <t>タイヨウコウ</t>
    </rPh>
    <rPh sb="16" eb="17">
      <t>トウ</t>
    </rPh>
    <phoneticPr fontId="3"/>
  </si>
  <si>
    <t>事業者・メニュー名</t>
  </si>
  <si>
    <r>
      <t xml:space="preserve">他人から供給される
</t>
    </r>
    <r>
      <rPr>
        <b/>
        <sz val="12"/>
        <rFont val="ＭＳ Ｐ明朝"/>
        <family val="1"/>
        <charset val="128"/>
      </rPr>
      <t>熱の使用</t>
    </r>
    <rPh sb="0" eb="2">
      <t>タニン</t>
    </rPh>
    <phoneticPr fontId="5"/>
  </si>
  <si>
    <r>
      <rPr>
        <b/>
        <sz val="12"/>
        <rFont val="ＭＳ Ｐ明朝"/>
        <family val="1"/>
        <charset val="128"/>
      </rPr>
      <t>非化石燃料</t>
    </r>
    <r>
      <rPr>
        <sz val="12"/>
        <rFont val="ＭＳ Ｐ明朝"/>
        <family val="1"/>
        <charset val="128"/>
      </rPr>
      <t>の使用</t>
    </r>
    <rPh sb="0" eb="3">
      <t>ヒカセキ</t>
    </rPh>
    <rPh sb="3" eb="5">
      <t>ネンリョウ</t>
    </rPh>
    <rPh sb="6" eb="8">
      <t>シヨウ</t>
    </rPh>
    <phoneticPr fontId="3"/>
  </si>
  <si>
    <r>
      <t>燃料</t>
    </r>
    <r>
      <rPr>
        <sz val="12"/>
        <rFont val="ＭＳ Ｐ明朝"/>
        <family val="1"/>
        <charset val="128"/>
      </rPr>
      <t>の使用</t>
    </r>
    <rPh sb="0" eb="2">
      <t>ネンリョウ</t>
    </rPh>
    <rPh sb="3" eb="5">
      <t>シヨウ</t>
    </rPh>
    <phoneticPr fontId="3"/>
  </si>
  <si>
    <t>関西電力（ゼロカーボンメニューを除く）</t>
    <rPh sb="0" eb="2">
      <t>カンサイ</t>
    </rPh>
    <rPh sb="2" eb="4">
      <t>デンリョク</t>
    </rPh>
    <rPh sb="16" eb="17">
      <t>ノゾ</t>
    </rPh>
    <phoneticPr fontId="3"/>
  </si>
  <si>
    <t>燃料を用いず発電した電気（非系統電力PPA等）</t>
    <rPh sb="0" eb="2">
      <t>ネンリョウ</t>
    </rPh>
    <rPh sb="3" eb="4">
      <t>モチ</t>
    </rPh>
    <rPh sb="6" eb="8">
      <t>ハツデン</t>
    </rPh>
    <rPh sb="10" eb="12">
      <t>デンキ</t>
    </rPh>
    <rPh sb="13" eb="14">
      <t>ヒ</t>
    </rPh>
    <rPh sb="14" eb="16">
      <t>ケイトウ</t>
    </rPh>
    <rPh sb="16" eb="18">
      <t>デンリョク</t>
    </rPh>
    <rPh sb="21" eb="22">
      <t>ナド</t>
    </rPh>
    <phoneticPr fontId="3"/>
  </si>
  <si>
    <t>熱名</t>
    <rPh sb="0" eb="1">
      <t>ネツ</t>
    </rPh>
    <rPh sb="1" eb="2">
      <t>メイ</t>
    </rPh>
    <phoneticPr fontId="3"/>
  </si>
  <si>
    <t>RDF</t>
    <phoneticPr fontId="3"/>
  </si>
  <si>
    <t>RPF</t>
    <phoneticPr fontId="3"/>
  </si>
  <si>
    <t>廃タイヤ</t>
    <rPh sb="0" eb="1">
      <t>ハイ</t>
    </rPh>
    <phoneticPr fontId="3"/>
  </si>
  <si>
    <t>廃プラスチック（一般廃棄物）</t>
    <rPh sb="0" eb="1">
      <t>ハイ</t>
    </rPh>
    <rPh sb="8" eb="10">
      <t>イッパン</t>
    </rPh>
    <rPh sb="10" eb="13">
      <t>ハイキブツ</t>
    </rPh>
    <phoneticPr fontId="3"/>
  </si>
  <si>
    <t>廃プラスチック（産業廃棄物）</t>
    <rPh sb="0" eb="1">
      <t>ハイ</t>
    </rPh>
    <rPh sb="8" eb="10">
      <t>サンギョウ</t>
    </rPh>
    <rPh sb="10" eb="13">
      <t>ハイキブツ</t>
    </rPh>
    <phoneticPr fontId="3"/>
  </si>
  <si>
    <t>廃油（植物・動物性のぞく）及び当該廃油から製造された燃料炭化水素油</t>
    <rPh sb="0" eb="2">
      <t>ハイユ</t>
    </rPh>
    <rPh sb="3" eb="5">
      <t>ショクブツ</t>
    </rPh>
    <rPh sb="6" eb="8">
      <t>ドウブツ</t>
    </rPh>
    <rPh sb="8" eb="9">
      <t>セイ</t>
    </rPh>
    <rPh sb="13" eb="14">
      <t>オヨ</t>
    </rPh>
    <rPh sb="15" eb="17">
      <t>トウガイ</t>
    </rPh>
    <rPh sb="17" eb="19">
      <t>ハイユ</t>
    </rPh>
    <rPh sb="21" eb="23">
      <t>セイゾウ</t>
    </rPh>
    <rPh sb="26" eb="28">
      <t>ネンリョウ</t>
    </rPh>
    <rPh sb="28" eb="30">
      <t>タンカ</t>
    </rPh>
    <rPh sb="30" eb="32">
      <t>スイソ</t>
    </rPh>
    <rPh sb="32" eb="33">
      <t>ユ</t>
    </rPh>
    <phoneticPr fontId="3"/>
  </si>
  <si>
    <t>廃プラスチックから製造される燃料炭化水素</t>
    <rPh sb="0" eb="1">
      <t>ハイ</t>
    </rPh>
    <rPh sb="9" eb="11">
      <t>セイゾウ</t>
    </rPh>
    <rPh sb="14" eb="16">
      <t>ネンリョウ</t>
    </rPh>
    <rPh sb="16" eb="18">
      <t>タンカ</t>
    </rPh>
    <rPh sb="18" eb="20">
      <t>スイソ</t>
    </rPh>
    <phoneticPr fontId="3"/>
  </si>
  <si>
    <t>黒液</t>
    <rPh sb="0" eb="1">
      <t>クロ</t>
    </rPh>
    <rPh sb="1" eb="2">
      <t>エキ</t>
    </rPh>
    <phoneticPr fontId="3"/>
  </si>
  <si>
    <t>木材</t>
    <rPh sb="0" eb="2">
      <t>モクザイ</t>
    </rPh>
    <phoneticPr fontId="3"/>
  </si>
  <si>
    <t>木質廃材</t>
    <rPh sb="0" eb="2">
      <t>モクシツ</t>
    </rPh>
    <rPh sb="2" eb="4">
      <t>ハイザイ</t>
    </rPh>
    <phoneticPr fontId="3"/>
  </si>
  <si>
    <t>バイオエタノール</t>
    <phoneticPr fontId="3"/>
  </si>
  <si>
    <t>バイオディーゼル</t>
    <phoneticPr fontId="3"/>
  </si>
  <si>
    <t>その他バイオマス</t>
    <rPh sb="2" eb="3">
      <t>タ</t>
    </rPh>
    <phoneticPr fontId="3"/>
  </si>
  <si>
    <t>廃棄物ガス</t>
    <rPh sb="0" eb="3">
      <t>ハイキブツ</t>
    </rPh>
    <phoneticPr fontId="3"/>
  </si>
  <si>
    <t>混合廃材</t>
    <rPh sb="0" eb="2">
      <t>コンゴウ</t>
    </rPh>
    <rPh sb="2" eb="4">
      <t>ハイザイ</t>
    </rPh>
    <phoneticPr fontId="3"/>
  </si>
  <si>
    <t>水素</t>
    <rPh sb="0" eb="2">
      <t>スイソ</t>
    </rPh>
    <phoneticPr fontId="3"/>
  </si>
  <si>
    <t>アンモニア</t>
    <phoneticPr fontId="3"/>
  </si>
  <si>
    <t>産業以外の蒸気、温水、冷水</t>
    <rPh sb="0" eb="2">
      <t>サンギョウ</t>
    </rPh>
    <rPh sb="2" eb="4">
      <t>イガイ</t>
    </rPh>
    <rPh sb="5" eb="7">
      <t>ジョウキ</t>
    </rPh>
    <rPh sb="8" eb="10">
      <t>オンスイ</t>
    </rPh>
    <rPh sb="11" eb="13">
      <t>レイスイ</t>
    </rPh>
    <phoneticPr fontId="3"/>
  </si>
  <si>
    <t>廃棄物</t>
    <rPh sb="0" eb="3">
      <t>ハイキブツ</t>
    </rPh>
    <phoneticPr fontId="3"/>
  </si>
  <si>
    <t>廃棄物以外</t>
    <rPh sb="0" eb="3">
      <t>ハイキブツ</t>
    </rPh>
    <rPh sb="3" eb="5">
      <t>イガイ</t>
    </rPh>
    <phoneticPr fontId="3"/>
  </si>
  <si>
    <t>買電</t>
    <rPh sb="0" eb="1">
      <t>カ</t>
    </rPh>
    <phoneticPr fontId="3"/>
  </si>
  <si>
    <t>調整後電力排出係数は電気事業者によって異なります。</t>
    <rPh sb="0" eb="3">
      <t>チョウセイゴ</t>
    </rPh>
    <rPh sb="3" eb="5">
      <t>デンリョク</t>
    </rPh>
    <rPh sb="5" eb="7">
      <t>ハイシュツ</t>
    </rPh>
    <rPh sb="7" eb="9">
      <t>ケイスウ</t>
    </rPh>
    <rPh sb="10" eb="12">
      <t>デンキ</t>
    </rPh>
    <rPh sb="12" eb="15">
      <t>ジギョウシャ</t>
    </rPh>
    <rPh sb="19" eb="20">
      <t>コト</t>
    </rPh>
    <phoneticPr fontId="3"/>
  </si>
  <si>
    <t>注２）選択した電力排出係数について、正しいかどうか環境省ホームページを確認する。</t>
    <rPh sb="0" eb="1">
      <t>チュウ</t>
    </rPh>
    <rPh sb="3" eb="5">
      <t>センタク</t>
    </rPh>
    <rPh sb="7" eb="9">
      <t>デンリョク</t>
    </rPh>
    <rPh sb="9" eb="11">
      <t>ハイシュツ</t>
    </rPh>
    <rPh sb="11" eb="13">
      <t>ケイスウ</t>
    </rPh>
    <rPh sb="18" eb="19">
      <t>タダ</t>
    </rPh>
    <rPh sb="25" eb="28">
      <t>カンキョウショウ</t>
    </rPh>
    <rPh sb="35" eb="37">
      <t>カクニン</t>
    </rPh>
    <phoneticPr fontId="3"/>
  </si>
  <si>
    <r>
      <t>注３）液化石油ガス（LPG）1m</t>
    </r>
    <r>
      <rPr>
        <vertAlign val="superscript"/>
        <sz val="12"/>
        <rFont val="ＭＳ Ｐ明朝"/>
        <family val="1"/>
        <charset val="128"/>
      </rPr>
      <t>3</t>
    </r>
    <r>
      <rPr>
        <sz val="12"/>
        <rFont val="ＭＳ Ｐ明朝"/>
        <family val="1"/>
        <charset val="128"/>
      </rPr>
      <t>＝2.18 kg、液化天然ガス（LNG）1m</t>
    </r>
    <r>
      <rPr>
        <vertAlign val="superscript"/>
        <sz val="12"/>
        <rFont val="ＭＳ Ｐ明朝"/>
        <family val="1"/>
        <charset val="128"/>
      </rPr>
      <t>3</t>
    </r>
    <r>
      <rPr>
        <sz val="12"/>
        <rFont val="ＭＳ Ｐ明朝"/>
        <family val="1"/>
        <charset val="128"/>
      </rPr>
      <t>＝0.714 kgを用いて計算する。</t>
    </r>
    <rPh sb="0" eb="1">
      <t>チュウ</t>
    </rPh>
    <rPh sb="3" eb="5">
      <t>エキカ</t>
    </rPh>
    <rPh sb="5" eb="7">
      <t>セキユ</t>
    </rPh>
    <phoneticPr fontId="3"/>
  </si>
  <si>
    <t>注４）他人に電気、熱を供給・販売している場合にはマイナスの使用量や排出係数を入力し、温室効果ガス排出量を自社分から差し引く。</t>
    <phoneticPr fontId="3"/>
  </si>
  <si>
    <t>単位発熱量（MJ）
(A)</t>
    <rPh sb="0" eb="2">
      <t>タンイ</t>
    </rPh>
    <rPh sb="2" eb="5">
      <t>ハツネツリョウ</t>
    </rPh>
    <phoneticPr fontId="3"/>
  </si>
  <si>
    <t>排出係数×44/12
(B)</t>
    <rPh sb="0" eb="2">
      <t>ハイシュツ</t>
    </rPh>
    <rPh sb="2" eb="4">
      <t>ケイスウ</t>
    </rPh>
    <phoneticPr fontId="3"/>
  </si>
  <si>
    <t>二酸化炭素
換算係数
(A)×（B)</t>
    <rPh sb="0" eb="3">
      <t>ニサンカ</t>
    </rPh>
    <rPh sb="3" eb="5">
      <t>タンソ</t>
    </rPh>
    <rPh sb="6" eb="8">
      <t>カンサン</t>
    </rPh>
    <rPh sb="8" eb="10">
      <t>ケイスウ</t>
    </rPh>
    <phoneticPr fontId="3"/>
  </si>
  <si>
    <t>排出係数×44/13
(B)</t>
    <rPh sb="0" eb="2">
      <t>ハイシュツ</t>
    </rPh>
    <rPh sb="2" eb="4">
      <t>ケイスウ</t>
    </rPh>
    <phoneticPr fontId="3"/>
  </si>
  <si>
    <t>原油換算
係数</t>
    <phoneticPr fontId="3"/>
  </si>
  <si>
    <t>&lt;参考&gt;非化石エネルギー起源を含む</t>
    <phoneticPr fontId="3"/>
  </si>
  <si>
    <t>石油コークス</t>
    <phoneticPr fontId="3"/>
  </si>
  <si>
    <r>
      <t>m</t>
    </r>
    <r>
      <rPr>
        <vertAlign val="superscript"/>
        <sz val="12"/>
        <color indexed="8"/>
        <rFont val="ＭＳ Ｐ明朝"/>
        <family val="1"/>
        <charset val="128"/>
      </rPr>
      <t>3</t>
    </r>
    <phoneticPr fontId="3"/>
  </si>
  <si>
    <t>←←事業所番号は送付の封筒に記載しています（必ず記入願います）。不明な場合は、県温暖化対策にお問い合わせください。</t>
    <rPh sb="39" eb="40">
      <t>ケン</t>
    </rPh>
    <rPh sb="40" eb="43">
      <t>オンダンカ</t>
    </rPh>
    <rPh sb="43" eb="45">
      <t>タイサク</t>
    </rPh>
    <phoneticPr fontId="5"/>
  </si>
  <si>
    <t>__2022アーバンエナジー(株)　メニューI</t>
  </si>
  <si>
    <t>__2022アーバンエナジー(株)　メニューJ</t>
  </si>
  <si>
    <t>__2022アーバンエナジー(株)　メニューK</t>
  </si>
  <si>
    <t>__2022アーバンエナジー(株)　メニューL</t>
  </si>
  <si>
    <t>__2022アーバンエナジー(株)　メニューM(残差)</t>
  </si>
  <si>
    <t>__2022(株)エナリス・パワー・マーケティング　メニューK(残差)</t>
  </si>
  <si>
    <t>__2022(株)エネット　メニューH</t>
  </si>
  <si>
    <t>__2022(株)エネット　メニューI(残差)</t>
  </si>
  <si>
    <t>__2022エバーグリーン・マーケティング(株)　メニューB(残差)</t>
  </si>
  <si>
    <t>__2022関西電力(株)　メニューF</t>
  </si>
  <si>
    <t>関西電力(株)　メニューF</t>
  </si>
  <si>
    <t>__2022関西電力(株)　メニューG</t>
  </si>
  <si>
    <t>関西電力(株)　メニューG</t>
  </si>
  <si>
    <t>__2022関西電力(株)　メニューH</t>
  </si>
  <si>
    <t>関西電力(株)　メニューH</t>
  </si>
  <si>
    <t>__2022関西電力(株)　メニューI(残差)</t>
  </si>
  <si>
    <t>関西電力(株)　メニューI(残差)</t>
  </si>
  <si>
    <t>__2022九電みらいエナジー(株)　メニューB(残差)</t>
  </si>
  <si>
    <t>__2022シン・エナジー(株)　メニューB(残差)</t>
  </si>
  <si>
    <t>__2022新エネルギー開発(株)　メニューA</t>
  </si>
  <si>
    <t>__2022新エネルギー開発(株)　メニューB</t>
  </si>
  <si>
    <t>__2022新エネルギー開発(株)　(参考値)事業者全体</t>
  </si>
  <si>
    <t>__2022ゼロワットパワー(株)　(参考値)事業者全体</t>
  </si>
  <si>
    <t>ゼロワットパワー(株)　(参考値)事業者全体</t>
  </si>
  <si>
    <t>__2022デジタルグリッド(株)　メニューD</t>
  </si>
  <si>
    <t>__2022デジタルグリッド(株)　メニューE</t>
  </si>
  <si>
    <t>__2022デジタルグリッド(株)　メニューF(残差)</t>
  </si>
  <si>
    <t>__2022テプコカスタマーサービス(株)　メニューA</t>
  </si>
  <si>
    <t>__2022テプコカスタマーサービス(株)　(参考値)事業者全体</t>
  </si>
  <si>
    <t>テプコカスタマーサービス(株)　(参考値)事業者全体</t>
  </si>
  <si>
    <t>__2022東京電力エナジーパートナー(株)　メニューJ</t>
  </si>
  <si>
    <t>__2022東京電力エナジーパートナー(株)　メニューK</t>
  </si>
  <si>
    <t>__2022東京電力エナジーパートナー(株)　メニューL(残差)</t>
  </si>
  <si>
    <t>__2022日鉄エンジニアリング(株)　メニューE</t>
  </si>
  <si>
    <t>__2022日鉄エンジニアリング(株)　メニューF(残差)</t>
  </si>
  <si>
    <t>__2022パナソニックオペレーショナルエクセレンス(株)(旧：パナソニック(株))　メニューB</t>
  </si>
  <si>
    <t>__2022パナソニックオペレーショナルエクセレンス(株)(旧：パナソニック(株))　メニューC(残差)</t>
  </si>
  <si>
    <t>__2022丸紅新電力(株)　メニューE</t>
  </si>
  <si>
    <t>__2022丸紅新電力(株)　メニューF</t>
  </si>
  <si>
    <t>__2022丸紅新電力(株)　メニューG</t>
  </si>
  <si>
    <t>__2022丸紅新電力(株)　メニューH</t>
  </si>
  <si>
    <t>__2022丸紅新電力(株)　メニューI(残差)</t>
  </si>
  <si>
    <t>__2022ミツウロコグリーンエネルギー(株)　メニューJ</t>
  </si>
  <si>
    <t>__2022ミツウロコグリーンエネルギー(株)　メニューK(残差)</t>
  </si>
  <si>
    <t>__2022(株)リミックスポイント　メニューB</t>
  </si>
  <si>
    <t>__2022(株)リミックスポイント　メニューC</t>
  </si>
  <si>
    <t>__2022(株)リミックスポイント　メニューD(残差)</t>
  </si>
  <si>
    <t>__2022(株)Ｆ－Ｐｏｗｅｒ　(残差)</t>
  </si>
  <si>
    <t>(株)Ｆ－Ｐｏｗｅｒ　(残差)</t>
  </si>
  <si>
    <t>__2022(株)Ｌｏｏｏｐ　メニューE(残差)</t>
  </si>
  <si>
    <t>__2022ＲＥ１００電力(株)　メニューB</t>
  </si>
  <si>
    <t>__2022ＲＥ１００電力(株)　メニューC(残差)</t>
  </si>
  <si>
    <t>__2022(株)ＵＰＤＡＴＥＲ　メニューB(残差)</t>
  </si>
  <si>
    <t>__2022関西電力送配電(株)　</t>
  </si>
  <si>
    <t>__2023代替値　</t>
    <phoneticPr fontId="3"/>
  </si>
  <si>
    <t>__2020(株)Ｌｏｏｏｐ　メニューA</t>
    <phoneticPr fontId="3"/>
  </si>
  <si>
    <t>__2023</t>
    <phoneticPr fontId="3"/>
  </si>
  <si>
    <t>__2022</t>
    <phoneticPr fontId="3"/>
  </si>
  <si>
    <t>アーバンエナジー　メニューA</t>
  </si>
  <si>
    <t>アーバンエナジー　メニューB</t>
  </si>
  <si>
    <t>アーバンエナジー　メニューC</t>
  </si>
  <si>
    <t>アーバンエナジー　メニューD</t>
  </si>
  <si>
    <t>アーバンエナジー　メニューE</t>
  </si>
  <si>
    <t>アーバンエナジー　メニューF</t>
  </si>
  <si>
    <t>アーバンエナジー　メニューG(残差)</t>
  </si>
  <si>
    <t>出光グリーンパワー　メニューA</t>
  </si>
  <si>
    <t>出光グリーンパワー　メニューB</t>
  </si>
  <si>
    <t>出光グリーンパワー　メニューC</t>
  </si>
  <si>
    <t>出光グリーンパワー　メニューD(残差)</t>
  </si>
  <si>
    <t>出光興産　メニューA</t>
  </si>
  <si>
    <t>出光興産　メニューB</t>
  </si>
  <si>
    <t>出光興産　メニューC</t>
  </si>
  <si>
    <t>出光興産　メニューD(残差)</t>
  </si>
  <si>
    <t>エナリス・パワー・マーケティング　メニューA</t>
  </si>
  <si>
    <t>エナリス・パワー・マーケティング　メニューB</t>
  </si>
  <si>
    <t>エナリス・パワー・マーケティング　メニューC</t>
  </si>
  <si>
    <t>エナリス・パワー・マーケティング　メニューD</t>
  </si>
  <si>
    <t>エナリス・パワー・マーケティング　メニューE</t>
  </si>
  <si>
    <t>エナリス・パワー・マーケティング　メニューF</t>
  </si>
  <si>
    <t>エナリス・パワー・マーケティング　メニューG</t>
  </si>
  <si>
    <t>エナリス・パワー・マーケティング　メニューH</t>
  </si>
  <si>
    <t>エナリス・パワー・マーケティング　メニューI</t>
  </si>
  <si>
    <t>エナリス・パワー・マーケティング　メニューJ</t>
  </si>
  <si>
    <t>エナリス・パワー・マーケティング　メニューK(残差)</t>
  </si>
  <si>
    <t>エネサーブ　メニューA</t>
  </si>
  <si>
    <t>エネサーブ　メニューB(残差)</t>
  </si>
  <si>
    <t>エネット　メニューA</t>
  </si>
  <si>
    <t>エネット　メニューB</t>
  </si>
  <si>
    <t>エネット　メニューC</t>
  </si>
  <si>
    <t>エネット　メニューD</t>
  </si>
  <si>
    <t>エネット　メニューE</t>
  </si>
  <si>
    <t>エネット　メニューF(残差)</t>
  </si>
  <si>
    <t>エネワンでんき(旧:坊っちゃん電力、格安電力)　メニューA</t>
  </si>
  <si>
    <t>エネワンでんき(旧:坊っちゃん電力、格安電力)　メニューB(残差)</t>
  </si>
  <si>
    <t>エバーグリーン・マーケティング　メニューA</t>
  </si>
  <si>
    <t>エバーグリーン・マーケティング　メニューB(残差)</t>
  </si>
  <si>
    <t>大阪瓦斯　メニューA</t>
  </si>
  <si>
    <t>大阪瓦斯　メニューB</t>
  </si>
  <si>
    <t>大阪瓦斯　メニューC</t>
  </si>
  <si>
    <t>大阪瓦斯　メニューD(残差)</t>
  </si>
  <si>
    <t>オリックス　メニューA</t>
  </si>
  <si>
    <t>オリックス　メニューB</t>
  </si>
  <si>
    <t>オリックス　メニューC</t>
  </si>
  <si>
    <t>オリックス　メニューD</t>
  </si>
  <si>
    <t>オリックス　メニューE</t>
  </si>
  <si>
    <t>オリックス　メニューF</t>
  </si>
  <si>
    <t>オリックス　メニューG</t>
  </si>
  <si>
    <t>オリックス　メニューH(残差)</t>
  </si>
  <si>
    <t>カワサキグリーンエナジー　メニューA</t>
  </si>
  <si>
    <t>カワサキグリーンエナジー　メニューB</t>
  </si>
  <si>
    <t>カワサキグリーンエナジー　メニューC</t>
  </si>
  <si>
    <t>カワサキグリーンエナジー　メニューD(残差)</t>
  </si>
  <si>
    <t>関西電力 　メニューA</t>
  </si>
  <si>
    <t>関西電力 　メニューB</t>
  </si>
  <si>
    <t>関西電力 　メニューC</t>
  </si>
  <si>
    <t>関西電力 　メニューD</t>
  </si>
  <si>
    <t>関西電力 　メニューE</t>
  </si>
  <si>
    <t>関西電力 　メニューF</t>
  </si>
  <si>
    <t>関西電力 　メニューG</t>
  </si>
  <si>
    <t>関西電力 　メニューH</t>
  </si>
  <si>
    <t>関西電力 　メニューI</t>
  </si>
  <si>
    <t>関西電力 　メニューJ(残差)</t>
  </si>
  <si>
    <t>九電みらいエナジー　メニューA</t>
  </si>
  <si>
    <t>九電みらいエナジー　メニューB(残差)</t>
  </si>
  <si>
    <t>グローバルエンジニアリング　メニューA</t>
  </si>
  <si>
    <t>グローバルエンジニアリング　メニューB</t>
  </si>
  <si>
    <t>グローバルエンジニアリング　メニューC(残差)</t>
  </si>
  <si>
    <t>サミットエナジー　メニューA</t>
  </si>
  <si>
    <t>サミットエナジー　メニューB(残差)</t>
  </si>
  <si>
    <t>シン・エナジー　メニューA</t>
  </si>
  <si>
    <t>シン・エナジー　メニューB</t>
  </si>
  <si>
    <t>シン・エナジー　メニューC</t>
  </si>
  <si>
    <t>シン・エナジー　メニューD(残差)</t>
  </si>
  <si>
    <t>新エネルギー開発　メニューA</t>
  </si>
  <si>
    <t>新エネルギー開発　メニューB</t>
  </si>
  <si>
    <t>ゼロワットパワー　メニューA</t>
  </si>
  <si>
    <t>ゼロワットパワー　メニューB</t>
  </si>
  <si>
    <t>ゼロワットパワー　メニューC</t>
  </si>
  <si>
    <t>ゼロワットパワー　メニューD</t>
  </si>
  <si>
    <t>ゼロワットパワー　メニューE</t>
  </si>
  <si>
    <t>ゼロワットパワー　メニューF</t>
  </si>
  <si>
    <t>ゼロワットパワー　メニューG</t>
  </si>
  <si>
    <t>ゼロワットパワー　メニューH</t>
  </si>
  <si>
    <t>ゼロワットパワー　メニューI(残差)</t>
  </si>
  <si>
    <t>中部電力ミライズ　メニューA</t>
  </si>
  <si>
    <t>中部電力ミライズ　メニューB(残差)</t>
  </si>
  <si>
    <t>デジタルグリッド　メニューA</t>
  </si>
  <si>
    <t>デジタルグリッド　メニューB</t>
  </si>
  <si>
    <t>デジタルグリッド　メニューC</t>
  </si>
  <si>
    <t>デジタルグリッド　メニューD</t>
  </si>
  <si>
    <t>デジタルグリッド　メニューE</t>
  </si>
  <si>
    <t>デジタルグリッド　メニューF</t>
  </si>
  <si>
    <t>デジタルグリッド　メニューG</t>
  </si>
  <si>
    <t>デジタルグリッド　メニューH(残差)</t>
  </si>
  <si>
    <t>テプコカスタマーサービス</t>
  </si>
  <si>
    <t>電源開発　メニューA</t>
  </si>
  <si>
    <t>東京電力エナジーパートナー　メニューA</t>
  </si>
  <si>
    <t>東京電力エナジーパートナー　メニューB</t>
  </si>
  <si>
    <t>東京電力エナジーパートナー　メニューC</t>
  </si>
  <si>
    <t>東京電力エナジーパートナー　メニューD</t>
  </si>
  <si>
    <t>東京電力エナジーパートナー　メニューE</t>
  </si>
  <si>
    <t>東京電力エナジーパートナー　メニューF</t>
  </si>
  <si>
    <t>東京電力エナジーパートナー　メニューG</t>
  </si>
  <si>
    <t>東京電力エナジーパートナー　メニューH</t>
  </si>
  <si>
    <t>東京電力エナジーパートナー　メニューI</t>
  </si>
  <si>
    <t>東京電力エナジーパートナー　メニューJ</t>
  </si>
  <si>
    <t>東京電力エナジーパートナー　メニューK</t>
  </si>
  <si>
    <t>東京電力エナジーパートナー　メニューL</t>
  </si>
  <si>
    <t>東京電力エナジーパートナー　メニューM</t>
  </si>
  <si>
    <t>東京電力エナジーパートナー　メニューN(残差)</t>
  </si>
  <si>
    <t>日鉄エンジニアリング　メニューA</t>
  </si>
  <si>
    <t>日鉄エンジニアリング　メニューB</t>
  </si>
  <si>
    <t>日鉄エンジニアリング　メニューC</t>
  </si>
  <si>
    <t>日鉄エンジニアリング　メニューD</t>
  </si>
  <si>
    <t>日鉄エンジニアリング　メニューE(残差)</t>
  </si>
  <si>
    <t>パナソニックオペレーショナルエクセレンス　メニューA</t>
  </si>
  <si>
    <t>パナソニックオペレーショナルエクセレンス　メニューB</t>
  </si>
  <si>
    <t>パナソニックオペレーショナルエクセレンス　メニューC(残差)</t>
  </si>
  <si>
    <t>ィット</t>
  </si>
  <si>
    <t>丸紅新電力　メニューA</t>
  </si>
  <si>
    <t>丸紅新電力　メニューB</t>
  </si>
  <si>
    <t>丸紅新電力　メニューC</t>
  </si>
  <si>
    <t>丸紅新電力　メニューD</t>
  </si>
  <si>
    <t>丸紅新電力　メニューE</t>
  </si>
  <si>
    <t>丸紅新電力　メニューF</t>
  </si>
  <si>
    <t>丸紅新電力　メニューG</t>
  </si>
  <si>
    <t>丸紅新電力　メニューH</t>
  </si>
  <si>
    <t>丸紅新電力　メニューI</t>
  </si>
  <si>
    <t>丸紅新電力　メニューJ</t>
  </si>
  <si>
    <t>丸紅新電力　メニューK(残差)</t>
  </si>
  <si>
    <t>ミツウロコグリーンエネルギー　メニューA</t>
  </si>
  <si>
    <t>ミツウロコグリーンエネルギー　メニューB</t>
  </si>
  <si>
    <t>ミツウロコグリーンエネルギー　メニューC</t>
  </si>
  <si>
    <t>ミツウロコグリーンエネルギー　メニューD</t>
  </si>
  <si>
    <t>ミツウロコグリーンエネルギー　メニューE</t>
  </si>
  <si>
    <t>ミツウロコグリーンエネルギー　メニューF</t>
  </si>
  <si>
    <t>ミツウロコグリーンエネルギー　メニューG</t>
  </si>
  <si>
    <t>ミツウロコグリーンエネルギー　メニューH</t>
  </si>
  <si>
    <t>ミツウロコグリーンエネルギー　メニューI</t>
  </si>
  <si>
    <t>ミツウロコグリーンエネルギー　メニューJ</t>
  </si>
  <si>
    <t>ミツウロコグリーンエネルギー　メニューK(残差)</t>
  </si>
  <si>
    <t>リケン工業</t>
  </si>
  <si>
    <t>リミックスポイント　メニューA</t>
  </si>
  <si>
    <t>リミックスポイント　メニューB</t>
  </si>
  <si>
    <t>リミックスポイント　メニューC</t>
  </si>
  <si>
    <t>リミックスポイント　メニューD(残差)</t>
  </si>
  <si>
    <t>しろくま電力(旧:afterFIT)　メニューA</t>
  </si>
  <si>
    <t>しろくま電力(旧:afterFIT)　メニューB</t>
  </si>
  <si>
    <t>HTBエナジー　メニューA</t>
  </si>
  <si>
    <t>HTBエナジー　メニューB(残差)</t>
  </si>
  <si>
    <t>Looop　メニューA</t>
  </si>
  <si>
    <t>Looop　メニューB</t>
  </si>
  <si>
    <t>Looop　メニューC</t>
  </si>
  <si>
    <t>Looop　メニューD</t>
  </si>
  <si>
    <t>Looop　メニューE(残差)</t>
  </si>
  <si>
    <t>RE１００電力　メニューA</t>
  </si>
  <si>
    <t>RE１００電力　メニューB</t>
  </si>
  <si>
    <t>RE１００電力　メニューC</t>
  </si>
  <si>
    <t>RE１００電力　メニューD(残差)</t>
  </si>
  <si>
    <t>UPDATER　メニューA</t>
  </si>
  <si>
    <t>UPDATER　メニューB(残差)</t>
  </si>
  <si>
    <t>関西電力送配電</t>
    <rPh sb="0" eb="4">
      <t>カンサイデンリョク</t>
    </rPh>
    <rPh sb="4" eb="7">
      <t>ソウハイデン</t>
    </rPh>
    <phoneticPr fontId="1"/>
  </si>
  <si>
    <t>代替値</t>
  </si>
  <si>
    <t>0.422</t>
  </si>
  <si>
    <t>ない</t>
  </si>
  <si>
    <t>__2024</t>
  </si>
  <si>
    <t>__2024アーバンエナジー　メニューA</t>
  </si>
  <si>
    <t>__2024アーバンエナジー　メニューC</t>
  </si>
  <si>
    <t>__2024アーバンエナジー　メニューD</t>
  </si>
  <si>
    <t>__2024アーバンエナジー　メニューE</t>
  </si>
  <si>
    <t>__2024アーバンエナジー　メニューF</t>
  </si>
  <si>
    <t>__2024アーバンエナジー　メニューG(残差)</t>
  </si>
  <si>
    <t>__2024出光グリーンパワー　メニューA</t>
  </si>
  <si>
    <t>__2024出光グリーンパワー　メニューB</t>
  </si>
  <si>
    <t>__2024出光グリーンパワー　メニューC</t>
  </si>
  <si>
    <t>__2024出光グリーンパワー　メニューD(残差)</t>
  </si>
  <si>
    <t>__2024出光興産　メニューA</t>
  </si>
  <si>
    <t>__2024出光興産　メニューB</t>
  </si>
  <si>
    <t>__2024出光興産　メニューC</t>
  </si>
  <si>
    <t>__2024出光興産　メニューD(残差)</t>
  </si>
  <si>
    <t>__2024エナリス・パワー・マーケティング　メニューA</t>
  </si>
  <si>
    <t>__2024エナリス・パワー・マーケティング　メニューB</t>
  </si>
  <si>
    <t>__2024エナリス・パワー・マーケティング　メニューC</t>
  </si>
  <si>
    <t>__2024エナリス・パワー・マーケティング　メニューD</t>
  </si>
  <si>
    <t>__2024エナリス・パワー・マーケティング　メニューE</t>
  </si>
  <si>
    <t>__2024エナリス・パワー・マーケティング　メニューF</t>
  </si>
  <si>
    <t>__2024エナリス・パワー・マーケティング　メニューG</t>
  </si>
  <si>
    <t>__2024エナリス・パワー・マーケティング　メニューH</t>
  </si>
  <si>
    <t>__2024エナリス・パワー・マーケティング　メニューI</t>
  </si>
  <si>
    <t>__2024エナリス・パワー・マーケティング　メニューJ</t>
  </si>
  <si>
    <t>__2024エナリス・パワー・マーケティング　メニューK(残差)</t>
  </si>
  <si>
    <t>__2024エネサーブ　メニューA</t>
  </si>
  <si>
    <t>__2024エネサーブ　メニューB(残差)</t>
  </si>
  <si>
    <t>__2024エネット　メニューA</t>
  </si>
  <si>
    <t>__2024エネット　メニューB</t>
  </si>
  <si>
    <t>__2024エネット　メニューC</t>
  </si>
  <si>
    <t>__2024エネット　メニューD</t>
  </si>
  <si>
    <t>__2024エネット　メニューE</t>
  </si>
  <si>
    <t>__2024エネット　メニューF(残差)</t>
  </si>
  <si>
    <t>__2024エネワンでんき(旧:坊っちゃん電力、格安電力)　メニューA</t>
  </si>
  <si>
    <t>__2024エネワンでんき(旧:坊っちゃん電力、格安電力)　メニューB(残差)</t>
  </si>
  <si>
    <t>__2024エバーグリーン・マーケティング　メニューA</t>
  </si>
  <si>
    <t>__2024エバーグリーン・マーケティング　メニューB(残差)</t>
  </si>
  <si>
    <t>__2024大阪瓦斯　メニューA</t>
  </si>
  <si>
    <t>__2024大阪瓦斯　メニューB</t>
  </si>
  <si>
    <t>__2024大阪瓦斯　メニューC</t>
  </si>
  <si>
    <t>__2024大阪瓦斯　メニューD(残差)</t>
  </si>
  <si>
    <t>__2024オリックス　メニューA</t>
  </si>
  <si>
    <t>__2024オリックス　メニューB</t>
  </si>
  <si>
    <t>__2024オリックス　メニューC</t>
  </si>
  <si>
    <t>__2024オリックス　メニューD</t>
  </si>
  <si>
    <t>__2024オリックス　メニューE</t>
  </si>
  <si>
    <t>__2024オリックス　メニューF</t>
  </si>
  <si>
    <t>__2024オリックス　メニューG</t>
  </si>
  <si>
    <t>__2024オリックス　メニューH(残差)</t>
  </si>
  <si>
    <t>__2024カワサキグリーンエナジー　メニューA</t>
  </si>
  <si>
    <t>__2024カワサキグリーンエナジー　メニューB</t>
  </si>
  <si>
    <t>__2024カワサキグリーンエナジー　メニューC</t>
  </si>
  <si>
    <t>__2024カワサキグリーンエナジー　メニューD(残差)</t>
  </si>
  <si>
    <t>__2024関西電力 　メニューA</t>
  </si>
  <si>
    <t>__2024関西電力 　メニューB</t>
  </si>
  <si>
    <t>__2024関西電力 　メニューC</t>
  </si>
  <si>
    <t>__2024関西電力 　メニューD</t>
  </si>
  <si>
    <t>__2024関西電力 　メニューE</t>
  </si>
  <si>
    <t>__2024関西電力 　メニューF</t>
  </si>
  <si>
    <t>__2024関西電力 　メニューG</t>
  </si>
  <si>
    <t>__2024関西電力 　メニューH</t>
  </si>
  <si>
    <t>__2024関西電力 　メニューI</t>
  </si>
  <si>
    <t>__2024関西電力 　メニューJ(残差)</t>
  </si>
  <si>
    <t>__2024九電みらいエナジー　メニューA</t>
  </si>
  <si>
    <t>__2024九電みらいエナジー　メニューB(残差)</t>
  </si>
  <si>
    <t>__2024グローバルエンジニアリング　メニューA</t>
  </si>
  <si>
    <t>__2024グローバルエンジニアリング　メニューB</t>
  </si>
  <si>
    <t>__2024グローバルエンジニアリング　メニューC(残差)</t>
  </si>
  <si>
    <t>__2024サミットエナジー　メニューA</t>
  </si>
  <si>
    <t>__2024サミットエナジー　メニューB(残差)</t>
  </si>
  <si>
    <t>__2024シン・エナジー　メニューA</t>
  </si>
  <si>
    <t>__2024シン・エナジー　メニューB</t>
  </si>
  <si>
    <t>__2024シン・エナジー　メニューC</t>
  </si>
  <si>
    <t>__2024シン・エナジー　メニューD(残差)</t>
  </si>
  <si>
    <t>__2024新エネルギー開発　メニューA</t>
  </si>
  <si>
    <t>__2024新エネルギー開発　メニューB</t>
  </si>
  <si>
    <t>__2024ゼロワットパワー　メニューA</t>
  </si>
  <si>
    <t>__2024ゼロワットパワー　メニューB</t>
  </si>
  <si>
    <t>__2024ゼロワットパワー　メニューC</t>
  </si>
  <si>
    <t>__2024ゼロワットパワー　メニューD</t>
  </si>
  <si>
    <t>__2024ゼロワットパワー　メニューE</t>
  </si>
  <si>
    <t>__2024ゼロワットパワー　メニューF</t>
  </si>
  <si>
    <t>__2024ゼロワットパワー　メニューG</t>
  </si>
  <si>
    <t>__2024ゼロワットパワー　メニューH</t>
  </si>
  <si>
    <t>__2024ゼロワットパワー　メニューI(残差)</t>
  </si>
  <si>
    <t>__2024中部電力ミライズ　メニューA</t>
  </si>
  <si>
    <t>__2024中部電力ミライズ　メニューB(残差)</t>
  </si>
  <si>
    <t>__2024デジタルグリッド　メニューA</t>
  </si>
  <si>
    <t>__2024デジタルグリッド　メニューB</t>
  </si>
  <si>
    <t>__2024デジタルグリッド　メニューC</t>
  </si>
  <si>
    <t>__2024デジタルグリッド　メニューD</t>
  </si>
  <si>
    <t>__2024デジタルグリッド　メニューE</t>
  </si>
  <si>
    <t>__2024デジタルグリッド　メニューF</t>
  </si>
  <si>
    <t>__2024デジタルグリッド　メニューG</t>
  </si>
  <si>
    <t>__2024デジタルグリッド　メニューH(残差)</t>
  </si>
  <si>
    <t>__2024テプコカスタマーサービス　</t>
  </si>
  <si>
    <t>__2024電源開発　メニューA</t>
  </si>
  <si>
    <t>__2024東京電力エナジーパートナー　メニューA</t>
  </si>
  <si>
    <t>__2024東京電力エナジーパートナー　メニューB</t>
  </si>
  <si>
    <t>__2024東京電力エナジーパートナー　メニューC</t>
  </si>
  <si>
    <t>__2024東京電力エナジーパートナー　メニューD</t>
  </si>
  <si>
    <t>__2024東京電力エナジーパートナー　メニューE</t>
  </si>
  <si>
    <t>__2024東京電力エナジーパートナー　メニューF</t>
  </si>
  <si>
    <t>__2024東京電力エナジーパートナー　メニューG</t>
  </si>
  <si>
    <t>__2024東京電力エナジーパートナー　メニューH</t>
  </si>
  <si>
    <t>__2024東京電力エナジーパートナー　メニューI</t>
  </si>
  <si>
    <t>__2024東京電力エナジーパートナー　メニューJ</t>
  </si>
  <si>
    <t>__2024東京電力エナジーパートナー　メニューK</t>
  </si>
  <si>
    <t>__2024東京電力エナジーパートナー　メニューL</t>
  </si>
  <si>
    <t>__2024東京電力エナジーパートナー　メニューM</t>
  </si>
  <si>
    <t>__2024東京電力エナジーパートナー　メニューN(残差)</t>
  </si>
  <si>
    <t>__2024日鉄エンジニアリング　メニューA</t>
  </si>
  <si>
    <t>__2024日鉄エンジニアリング　メニューB</t>
  </si>
  <si>
    <t>__2024日鉄エンジニアリング　メニューC</t>
  </si>
  <si>
    <t>__2024日鉄エンジニアリング　メニューD</t>
  </si>
  <si>
    <t>__2024日鉄エンジニアリング　メニューE(残差)</t>
  </si>
  <si>
    <t>__2024パナソニックオペレーショナルエクセレンス　メニューA</t>
  </si>
  <si>
    <t>__2024パナソニックオペレーショナルエクセレンス　メニューB</t>
  </si>
  <si>
    <t>__2024パナソニックオペレーショナルエクセレンス　メニューC(残差)</t>
  </si>
  <si>
    <t>__2024丸紅新電力　メニューA</t>
  </si>
  <si>
    <t>__2024丸紅新電力　メニューB</t>
  </si>
  <si>
    <t>__2024丸紅新電力　メニューC</t>
  </si>
  <si>
    <t>__2024丸紅新電力　メニューD</t>
  </si>
  <si>
    <t>__2024丸紅新電力　メニューE</t>
  </si>
  <si>
    <t>__2024丸紅新電力　メニューF</t>
  </si>
  <si>
    <t>__2024丸紅新電力　メニューG</t>
  </si>
  <si>
    <t>__2024丸紅新電力　メニューH</t>
  </si>
  <si>
    <t>__2024丸紅新電力　メニューI</t>
  </si>
  <si>
    <t>__2024丸紅新電力　メニューJ</t>
  </si>
  <si>
    <t>__2024丸紅新電力　メニューK(残差)</t>
  </si>
  <si>
    <t>__2024ミツウロコグリーンエネルギー　メニューA</t>
  </si>
  <si>
    <t>__2024ミツウロコグリーンエネルギー　メニューB</t>
  </si>
  <si>
    <t>__2024ミツウロコグリーンエネルギー　メニューC</t>
  </si>
  <si>
    <t>__2024ミツウロコグリーンエネルギー　メニューD</t>
  </si>
  <si>
    <t>__2024ミツウロコグリーンエネルギー　メニューE</t>
  </si>
  <si>
    <t>__2024ミツウロコグリーンエネルギー　メニューF</t>
  </si>
  <si>
    <t>__2024ミツウロコグリーンエネルギー　メニューG</t>
  </si>
  <si>
    <t>__2024ミツウロコグリーンエネルギー　メニューH</t>
  </si>
  <si>
    <t>__2024ミツウロコグリーンエネルギー　メニューI</t>
  </si>
  <si>
    <t>__2024ミツウロコグリーンエネルギー　メニューJ</t>
  </si>
  <si>
    <t>__2024ミツウロコグリーンエネルギー　メニューK(残差)</t>
  </si>
  <si>
    <t>__2024リケン工業　</t>
  </si>
  <si>
    <t>__2024リミックスポイント　メニューA</t>
  </si>
  <si>
    <t>__2024リミックスポイント　メニューB</t>
  </si>
  <si>
    <t>__2024リミックスポイント　メニューC</t>
  </si>
  <si>
    <t>__2024リミックスポイント　メニューD(残差)</t>
  </si>
  <si>
    <t>__2024しろくま電力(旧:afterFIT)　メニューA</t>
  </si>
  <si>
    <t>__2024しろくま電力(旧:afterFIT)　メニューB</t>
  </si>
  <si>
    <t>__2024HTBエナジー　メニューA</t>
  </si>
  <si>
    <t>__2024HTBエナジー　メニューB(残差)</t>
  </si>
  <si>
    <t>__2024Looop　メニューA</t>
  </si>
  <si>
    <t>__2024Looop　メニューB</t>
  </si>
  <si>
    <t>__2024Looop　メニューC</t>
  </si>
  <si>
    <t>__2024Looop　メニューD</t>
  </si>
  <si>
    <t>__2024Looop　メニューE(残差)</t>
  </si>
  <si>
    <t>__2024RE１００電力　メニューA</t>
  </si>
  <si>
    <t>__2024RE１００電力　メニューB</t>
  </si>
  <si>
    <t>__2024RE１００電力　メニューC</t>
  </si>
  <si>
    <t>__2024RE１００電力　メニューD(残差)</t>
  </si>
  <si>
    <t>__2024UPDATER　メニューA</t>
  </si>
  <si>
    <t>__2024UPDATER　メニューB(残差)</t>
  </si>
  <si>
    <t>__2024関西電力送配電</t>
    <rPh sb="6" eb="10">
      <t>カンサイデンリョク</t>
    </rPh>
    <rPh sb="10" eb="13">
      <t>ソウハイデン</t>
    </rPh>
    <phoneticPr fontId="1"/>
  </si>
  <si>
    <t>___2024代替値　</t>
  </si>
  <si>
    <t>__2024アーバンエナジー　メニューB</t>
    <phoneticPr fontId="3"/>
  </si>
  <si>
    <r>
      <t xml:space="preserve">他人から供給される
</t>
    </r>
    <r>
      <rPr>
        <b/>
        <sz val="12"/>
        <rFont val="ＭＳ Ｐ明朝"/>
        <family val="1"/>
        <charset val="128"/>
      </rPr>
      <t>電気の使用</t>
    </r>
    <rPh sb="0" eb="2">
      <t>タニン</t>
    </rPh>
    <rPh sb="4" eb="6">
      <t>キョウキュウ</t>
    </rPh>
    <rPh sb="10" eb="12">
      <t>デンキ</t>
    </rPh>
    <rPh sb="13" eb="15">
      <t>シヨウ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</si>
</sst>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0_ "/>
    <numFmt numFmtId="177" formatCode="0.000_ "/>
    <numFmt numFmtId="178" formatCode="0.000_);[Red]\(0.000\)"/>
    <numFmt numFmtId="179" formatCode="0.0"/>
    <numFmt numFmtId="180" formatCode="#,##0_);[Red]\(#,##0\)"/>
    <numFmt numFmtId="181" formatCode="#,##0_ "/>
    <numFmt numFmtId="182" formatCode="0.00000_ "/>
    <numFmt numFmtId="183" formatCode="0.0000_);[Red]\(0.0000\)"/>
    <numFmt numFmtId="184" formatCode="0_ "/>
    <numFmt numFmtId="185" formatCode="0.0_ "/>
    <numFmt numFmtId="186" formatCode="#,##0.00_ ;[Red]\-#,##0.00\ "/>
    <numFmt numFmtId="187" formatCode="0.00_);[Red]\(0.00\)"/>
    <numFmt numFmtId="188" formatCode="0_);[Red]\(0\)"/>
    <numFmt numFmtId="189" formatCode="#,##0.000;[Red]\-#,##0.000"/>
    <numFmt numFmtId="190" formatCode="0.0%"/>
    <numFmt numFmtId="191" formatCode="000000"/>
    <numFmt numFmtId="192" formatCode="yyyy\-mm\-dd;@"/>
  </numFmts>
  <fonts count="67" x14ac:knownFonts="1">
    <font>
      <sz val="11"/>
      <color theme="1"/>
      <name val="ＭＳ Ｐゴシック"/>
      <family val="3"/>
      <charset val="128"/>
      <scheme val="minor"/>
    </font>
    <font>
      <sz val="12"/>
      <color indexed="8"/>
      <name val="ＭＳ 明朝"/>
      <family val="1"/>
      <charset val="128"/>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u/>
      <sz val="11"/>
      <name val="ＭＳ 明朝"/>
      <family val="1"/>
      <charset val="128"/>
    </font>
    <font>
      <u/>
      <sz val="11"/>
      <color indexed="10"/>
      <name val="ＭＳ 明朝"/>
      <family val="1"/>
      <charset val="128"/>
    </font>
    <font>
      <sz val="11"/>
      <name val="ＭＳ Ｐゴシック"/>
      <family val="3"/>
      <charset val="128"/>
    </font>
    <font>
      <i/>
      <sz val="11"/>
      <color indexed="10"/>
      <name val="ＭＳ 明朝"/>
      <family val="1"/>
      <charset val="128"/>
    </font>
    <font>
      <vertAlign val="subscript"/>
      <sz val="11"/>
      <name val="ＭＳ 明朝"/>
      <family val="1"/>
      <charset val="128"/>
    </font>
    <font>
      <sz val="11"/>
      <name val="ＭＳ Ｐ明朝"/>
      <family val="1"/>
      <charset val="128"/>
    </font>
    <font>
      <sz val="12"/>
      <name val="ＭＳ 明朝"/>
      <family val="1"/>
      <charset val="128"/>
    </font>
    <font>
      <sz val="8"/>
      <name val="ＭＳ 明朝"/>
      <family val="1"/>
      <charset val="128"/>
    </font>
    <font>
      <sz val="9"/>
      <name val="ＭＳ 明朝"/>
      <family val="1"/>
      <charset val="128"/>
    </font>
    <font>
      <b/>
      <sz val="9"/>
      <name val="ＭＳ 明朝"/>
      <family val="1"/>
      <charset val="128"/>
    </font>
    <font>
      <sz val="11"/>
      <color indexed="8"/>
      <name val="ＭＳ Ｐゴシック"/>
      <family val="3"/>
      <charset val="128"/>
    </font>
    <font>
      <sz val="11"/>
      <color indexed="8"/>
      <name val="ＭＳ 明朝"/>
      <family val="1"/>
      <charset val="128"/>
    </font>
    <font>
      <sz val="9"/>
      <color indexed="8"/>
      <name val="ＭＳ 明朝"/>
      <family val="1"/>
      <charset val="128"/>
    </font>
    <font>
      <sz val="10"/>
      <color indexed="8"/>
      <name val="ＭＳ 明朝"/>
      <family val="1"/>
      <charset val="128"/>
    </font>
    <font>
      <sz val="11"/>
      <color indexed="9"/>
      <name val="ＭＳ 明朝"/>
      <family val="1"/>
      <charset val="128"/>
    </font>
    <font>
      <b/>
      <sz val="12"/>
      <color indexed="10"/>
      <name val="ＭＳ 明朝"/>
      <family val="1"/>
      <charset val="128"/>
    </font>
    <font>
      <sz val="12"/>
      <name val="ＭＳ Ｐ明朝"/>
      <family val="1"/>
      <charset val="128"/>
    </font>
    <font>
      <sz val="12"/>
      <color indexed="8"/>
      <name val="ＭＳ Ｐ明朝"/>
      <family val="1"/>
      <charset val="128"/>
    </font>
    <font>
      <vertAlign val="superscript"/>
      <sz val="12"/>
      <color indexed="8"/>
      <name val="ＭＳ Ｐゴシック"/>
      <family val="3"/>
      <charset val="128"/>
    </font>
    <font>
      <b/>
      <sz val="12"/>
      <color indexed="81"/>
      <name val="ＭＳ Ｐゴシック"/>
      <family val="3"/>
      <charset val="128"/>
    </font>
    <font>
      <b/>
      <sz val="12"/>
      <name val="ＭＳ 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4"/>
      <name val="ＭＳ Ｐ明朝"/>
      <family val="1"/>
      <charset val="128"/>
    </font>
    <font>
      <sz val="14"/>
      <color indexed="8"/>
      <name val="ＭＳ Ｐ明朝"/>
      <family val="1"/>
      <charset val="128"/>
    </font>
    <font>
      <vertAlign val="subscript"/>
      <sz val="12"/>
      <name val="ＭＳ Ｐ明朝"/>
      <family val="1"/>
      <charset val="128"/>
    </font>
    <font>
      <sz val="11"/>
      <color indexed="8"/>
      <name val="ＭＳ Ｐ明朝"/>
      <family val="1"/>
      <charset val="128"/>
    </font>
    <font>
      <vertAlign val="subscript"/>
      <sz val="14"/>
      <name val="ＭＳ Ｐ明朝"/>
      <family val="1"/>
      <charset val="128"/>
    </font>
    <font>
      <vertAlign val="superscript"/>
      <sz val="12"/>
      <name val="ＭＳ Ｐ明朝"/>
      <family val="1"/>
      <charset val="128"/>
    </font>
    <font>
      <sz val="16"/>
      <name val="ＭＳ Ｐゴシック"/>
      <family val="3"/>
      <charset val="128"/>
    </font>
    <font>
      <sz val="12"/>
      <color indexed="81"/>
      <name val="メイリオ"/>
      <family val="3"/>
      <charset val="128"/>
    </font>
    <font>
      <sz val="11"/>
      <color indexed="10"/>
      <name val="ＭＳ 明朝"/>
      <family val="1"/>
      <charset val="128"/>
    </font>
    <font>
      <b/>
      <sz val="12"/>
      <name val="ＭＳ Ｐ明朝"/>
      <family val="1"/>
      <charset val="128"/>
    </font>
    <font>
      <sz val="14"/>
      <color indexed="81"/>
      <name val="メイリオ"/>
      <family val="3"/>
      <charset val="128"/>
    </font>
    <font>
      <vertAlign val="superscript"/>
      <sz val="12"/>
      <color indexed="8"/>
      <name val="ＭＳ Ｐ明朝"/>
      <family val="1"/>
      <charset val="128"/>
    </font>
    <font>
      <sz val="11"/>
      <color indexed="81"/>
      <name val="メイリオ"/>
      <family val="3"/>
      <charset val="128"/>
    </font>
    <font>
      <sz val="9"/>
      <name val="ＭＳ Ｐゴシック"/>
      <family val="3"/>
      <charset val="128"/>
    </font>
    <font>
      <b/>
      <i/>
      <sz val="14"/>
      <color indexed="10"/>
      <name val="ＭＳ 明朝"/>
      <family val="1"/>
      <charset val="128"/>
    </font>
    <font>
      <sz val="11"/>
      <color theme="1"/>
      <name val="ＭＳ Ｐゴシック"/>
      <family val="3"/>
      <charset val="128"/>
      <scheme val="minor"/>
    </font>
    <font>
      <u/>
      <sz val="11"/>
      <color theme="10"/>
      <name val="ＭＳ Ｐゴシック"/>
      <family val="3"/>
      <charset val="128"/>
      <scheme val="minor"/>
    </font>
    <font>
      <b/>
      <sz val="14"/>
      <color rgb="FFFF0000"/>
      <name val="ＭＳ 明朝"/>
      <family val="1"/>
      <charset val="128"/>
    </font>
    <font>
      <sz val="12"/>
      <name val="ＭＳ Ｐゴシック"/>
      <family val="3"/>
      <charset val="128"/>
      <scheme val="minor"/>
    </font>
    <font>
      <sz val="12"/>
      <color indexed="8"/>
      <name val="ＭＳ Ｐゴシック"/>
      <family val="3"/>
      <charset val="128"/>
      <scheme val="minor"/>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sz val="11"/>
      <name val="ＭＳ Ｐゴシック"/>
      <family val="3"/>
      <charset val="128"/>
      <scheme val="minor"/>
    </font>
    <font>
      <b/>
      <sz val="12"/>
      <name val="ＭＳ Ｐゴシック"/>
      <family val="3"/>
      <charset val="128"/>
      <scheme val="minor"/>
    </font>
    <font>
      <sz val="11"/>
      <color rgb="FFFF0000"/>
      <name val="ＭＳ Ｐゴシック"/>
      <family val="3"/>
      <charset val="128"/>
    </font>
    <font>
      <sz val="12"/>
      <color rgb="FFFF0000"/>
      <name val="ＭＳ Ｐゴシック"/>
      <family val="3"/>
      <charset val="128"/>
    </font>
    <font>
      <sz val="12"/>
      <color rgb="FFFF0000"/>
      <name val="ＭＳ Ｐ明朝"/>
      <family val="1"/>
      <charset val="128"/>
    </font>
    <font>
      <sz val="10"/>
      <color theme="1"/>
      <name val="ＭＳ Ｐ明朝"/>
      <family val="1"/>
      <charset val="128"/>
    </font>
    <font>
      <b/>
      <i/>
      <sz val="14"/>
      <color rgb="FF0000FF"/>
      <name val="ＭＳ 明朝"/>
      <family val="1"/>
      <charset val="128"/>
    </font>
    <font>
      <sz val="11"/>
      <color theme="1"/>
      <name val="ＭＳ 明朝"/>
      <family val="1"/>
      <charset val="128"/>
    </font>
    <font>
      <sz val="14"/>
      <color theme="1"/>
      <name val="ＭＳ 明朝"/>
      <family val="1"/>
      <charset val="128"/>
    </font>
    <font>
      <sz val="9"/>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9"/>
      <color rgb="FFFF0000"/>
      <name val="ＭＳ Ｐゴシック"/>
      <family val="3"/>
      <charset val="128"/>
    </font>
    <font>
      <sz val="9"/>
      <color rgb="FFFF0000"/>
      <name val="ＭＳ 明朝"/>
      <family val="1"/>
      <charset val="128"/>
    </font>
  </fonts>
  <fills count="14">
    <fill>
      <patternFill patternType="none"/>
    </fill>
    <fill>
      <patternFill patternType="gray125"/>
    </fill>
    <fill>
      <patternFill patternType="solid">
        <fgColor indexed="22"/>
        <bgColor indexed="64"/>
      </patternFill>
    </fill>
    <fill>
      <patternFill patternType="solid">
        <fgColor rgb="FFFFFF66"/>
        <bgColor indexed="64"/>
      </patternFill>
    </fill>
    <fill>
      <patternFill patternType="solid">
        <fgColor theme="0"/>
        <bgColor indexed="64"/>
      </patternFill>
    </fill>
    <fill>
      <patternFill patternType="solid">
        <fgColor rgb="FFFFFFFF"/>
        <bgColor indexed="64"/>
      </patternFill>
    </fill>
    <fill>
      <patternFill patternType="solid">
        <fgColor rgb="FFFFFF99"/>
        <bgColor indexed="64"/>
      </patternFill>
    </fill>
    <fill>
      <patternFill patternType="solid">
        <fgColor rgb="FFFFFFCC"/>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thin">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theme="3"/>
      </top>
      <bottom style="thin">
        <color indexed="64"/>
      </bottom>
      <diagonal/>
    </border>
    <border>
      <left style="thin">
        <color indexed="64"/>
      </left>
      <right style="thin">
        <color indexed="64"/>
      </right>
      <top style="thin">
        <color indexed="64"/>
      </top>
      <bottom style="medium">
        <color theme="3"/>
      </bottom>
      <diagonal/>
    </border>
    <border>
      <left style="thin">
        <color indexed="64"/>
      </left>
      <right style="medium">
        <color theme="3"/>
      </right>
      <top style="medium">
        <color theme="3"/>
      </top>
      <bottom style="thin">
        <color indexed="64"/>
      </bottom>
      <diagonal/>
    </border>
    <border>
      <left style="thin">
        <color indexed="64"/>
      </left>
      <right style="medium">
        <color theme="3"/>
      </right>
      <top style="thin">
        <color indexed="64"/>
      </top>
      <bottom style="thin">
        <color indexed="64"/>
      </bottom>
      <diagonal/>
    </border>
    <border>
      <left style="thin">
        <color indexed="64"/>
      </left>
      <right style="medium">
        <color theme="3"/>
      </right>
      <top style="thin">
        <color indexed="64"/>
      </top>
      <bottom style="medium">
        <color theme="3"/>
      </bottom>
      <diagonal/>
    </border>
    <border>
      <left style="medium">
        <color theme="3"/>
      </left>
      <right style="thin">
        <color indexed="64"/>
      </right>
      <top style="medium">
        <color theme="3"/>
      </top>
      <bottom style="thin">
        <color indexed="64"/>
      </bottom>
      <diagonal/>
    </border>
    <border>
      <left style="medium">
        <color theme="3"/>
      </left>
      <right/>
      <top style="thin">
        <color indexed="64"/>
      </top>
      <bottom style="thin">
        <color indexed="64"/>
      </bottom>
      <diagonal/>
    </border>
    <border>
      <left style="medium">
        <color theme="3"/>
      </left>
      <right/>
      <top style="thin">
        <color indexed="64"/>
      </top>
      <bottom style="medium">
        <color theme="3"/>
      </bottom>
      <diagonal/>
    </border>
    <border>
      <left style="medium">
        <color theme="3"/>
      </left>
      <right style="thin">
        <color indexed="64"/>
      </right>
      <top style="thin">
        <color indexed="64"/>
      </top>
      <bottom style="thin">
        <color indexed="64"/>
      </bottom>
      <diagonal/>
    </border>
    <border>
      <left style="medium">
        <color theme="3"/>
      </left>
      <right style="thin">
        <color indexed="64"/>
      </right>
      <top style="thin">
        <color indexed="64"/>
      </top>
      <bottom style="medium">
        <color theme="3"/>
      </bottom>
      <diagonal/>
    </border>
    <border>
      <left style="thin">
        <color indexed="64"/>
      </left>
      <right style="thin">
        <color indexed="64"/>
      </right>
      <top style="medium">
        <color theme="3"/>
      </top>
      <bottom style="thin">
        <color theme="1"/>
      </bottom>
      <diagonal/>
    </border>
    <border>
      <left style="thin">
        <color theme="3"/>
      </left>
      <right/>
      <top/>
      <bottom/>
      <diagonal/>
    </border>
    <border>
      <left style="medium">
        <color theme="3"/>
      </left>
      <right style="medium">
        <color indexed="64"/>
      </right>
      <top style="medium">
        <color theme="3"/>
      </top>
      <bottom style="thin">
        <color indexed="64"/>
      </bottom>
      <diagonal/>
    </border>
    <border>
      <left style="medium">
        <color theme="3"/>
      </left>
      <right style="medium">
        <color theme="3"/>
      </right>
      <top style="medium">
        <color theme="3"/>
      </top>
      <bottom style="thin">
        <color indexed="64"/>
      </bottom>
      <diagonal/>
    </border>
    <border>
      <left style="medium">
        <color theme="3"/>
      </left>
      <right style="medium">
        <color indexed="64"/>
      </right>
      <top style="thin">
        <color indexed="64"/>
      </top>
      <bottom style="medium">
        <color theme="3"/>
      </bottom>
      <diagonal/>
    </border>
    <border>
      <left style="medium">
        <color theme="3"/>
      </left>
      <right style="medium">
        <color theme="3"/>
      </right>
      <top style="thin">
        <color indexed="64"/>
      </top>
      <bottom style="medium">
        <color theme="3"/>
      </bottom>
      <diagonal/>
    </border>
    <border>
      <left style="medium">
        <color indexed="64"/>
      </left>
      <right style="medium">
        <color rgb="FFFF0000"/>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theme="1"/>
      </left>
      <right/>
      <top style="thin">
        <color indexed="64"/>
      </top>
      <bottom/>
      <diagonal/>
    </border>
    <border>
      <left style="thin">
        <color theme="1"/>
      </left>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medium">
        <color theme="3"/>
      </right>
      <top style="thin">
        <color theme="1"/>
      </top>
      <bottom style="thin">
        <color indexed="64"/>
      </bottom>
      <diagonal/>
    </border>
    <border>
      <left style="thin">
        <color indexed="64"/>
      </left>
      <right/>
      <top style="medium">
        <color theme="3"/>
      </top>
      <bottom/>
      <diagonal/>
    </border>
    <border>
      <left/>
      <right/>
      <top style="medium">
        <color theme="3"/>
      </top>
      <bottom/>
      <diagonal/>
    </border>
    <border>
      <left/>
      <right style="thin">
        <color indexed="64"/>
      </right>
      <top style="medium">
        <color theme="3"/>
      </top>
      <bottom/>
      <diagonal/>
    </border>
    <border>
      <left style="thin">
        <color indexed="64"/>
      </left>
      <right/>
      <top/>
      <bottom style="medium">
        <color theme="3"/>
      </bottom>
      <diagonal/>
    </border>
    <border>
      <left/>
      <right/>
      <top/>
      <bottom style="medium">
        <color theme="3"/>
      </bottom>
      <diagonal/>
    </border>
    <border>
      <left/>
      <right style="thin">
        <color indexed="64"/>
      </right>
      <top/>
      <bottom style="medium">
        <color theme="3"/>
      </bottom>
      <diagonal/>
    </border>
    <border>
      <left/>
      <right style="medium">
        <color theme="3"/>
      </right>
      <top style="medium">
        <color theme="3"/>
      </top>
      <bottom/>
      <diagonal/>
    </border>
    <border>
      <left/>
      <right style="medium">
        <color theme="3"/>
      </right>
      <top/>
      <bottom/>
      <diagonal/>
    </border>
    <border>
      <left/>
      <right style="medium">
        <color theme="3"/>
      </right>
      <top/>
      <bottom style="medium">
        <color theme="3"/>
      </bottom>
      <diagonal/>
    </border>
    <border>
      <left/>
      <right style="medium">
        <color indexed="64"/>
      </right>
      <top style="medium">
        <color rgb="FFFF0000"/>
      </top>
      <bottom style="medium">
        <color indexed="64"/>
      </bottom>
      <diagonal/>
    </border>
  </borders>
  <cellStyleXfs count="6">
    <xf numFmtId="0" fontId="0" fillId="0" borderId="0">
      <alignment vertical="center"/>
    </xf>
    <xf numFmtId="0" fontId="46" fillId="0" borderId="0" applyNumberFormat="0" applyFill="0" applyBorder="0" applyAlignment="0" applyProtection="0">
      <alignment vertical="center"/>
    </xf>
    <xf numFmtId="38" fontId="45" fillId="0" borderId="0" applyFont="0" applyFill="0" applyBorder="0" applyAlignment="0" applyProtection="0">
      <alignment vertical="center"/>
    </xf>
    <xf numFmtId="0" fontId="8" fillId="0" borderId="0">
      <alignment vertical="center"/>
    </xf>
    <xf numFmtId="0" fontId="8" fillId="0" borderId="0"/>
    <xf numFmtId="0" fontId="16" fillId="0" borderId="0"/>
  </cellStyleXfs>
  <cellXfs count="639">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7" fillId="0" borderId="0" xfId="0" applyFont="1">
      <alignment vertical="center"/>
    </xf>
    <xf numFmtId="0" fontId="9" fillId="0" borderId="0" xfId="0" applyFont="1">
      <alignment vertical="center"/>
    </xf>
    <xf numFmtId="0" fontId="46" fillId="0" borderId="0" xfId="1" applyAlignment="1" applyProtection="1">
      <alignment vertical="center"/>
    </xf>
    <xf numFmtId="0" fontId="13" fillId="0" borderId="0" xfId="0" applyFont="1">
      <alignment vertical="center"/>
    </xf>
    <xf numFmtId="49" fontId="14" fillId="0" borderId="0" xfId="3" applyNumberFormat="1" applyFont="1">
      <alignment vertical="center"/>
    </xf>
    <xf numFmtId="0" fontId="14" fillId="0" borderId="0" xfId="3" applyFont="1">
      <alignment vertical="center"/>
    </xf>
    <xf numFmtId="0" fontId="15" fillId="3" borderId="1" xfId="3" applyFont="1" applyFill="1" applyBorder="1" applyAlignment="1">
      <alignment horizontal="center" vertical="center"/>
    </xf>
    <xf numFmtId="49" fontId="15" fillId="0" borderId="0" xfId="3" applyNumberFormat="1" applyFont="1" applyAlignment="1">
      <alignment horizontal="left" vertical="center"/>
    </xf>
    <xf numFmtId="49" fontId="17" fillId="0" borderId="2" xfId="5" applyNumberFormat="1" applyFont="1" applyBorder="1" applyAlignment="1">
      <alignment horizontal="left" vertical="center" shrinkToFit="1"/>
    </xf>
    <xf numFmtId="0" fontId="18" fillId="0" borderId="3" xfId="5" applyFont="1" applyBorder="1" applyAlignment="1">
      <alignment horizontal="left" vertical="center" wrapText="1" shrinkToFit="1"/>
    </xf>
    <xf numFmtId="0" fontId="19" fillId="0" borderId="1" xfId="5" applyFont="1" applyBorder="1" applyAlignment="1">
      <alignment horizontal="left" vertical="center"/>
    </xf>
    <xf numFmtId="182" fontId="14" fillId="0" borderId="0" xfId="3" applyNumberFormat="1" applyFont="1">
      <alignment vertical="center"/>
    </xf>
    <xf numFmtId="49" fontId="20" fillId="0" borderId="4" xfId="5" applyNumberFormat="1" applyFont="1" applyBorder="1" applyAlignment="1">
      <alignment horizontal="left" vertical="center" shrinkToFit="1"/>
    </xf>
    <xf numFmtId="0" fontId="18" fillId="0" borderId="3" xfId="5" applyFont="1" applyBorder="1" applyAlignment="1">
      <alignment horizontal="left" vertical="center" wrapText="1"/>
    </xf>
    <xf numFmtId="0" fontId="19" fillId="0" borderId="1" xfId="5" applyFont="1" applyBorder="1" applyAlignment="1">
      <alignment horizontal="left" vertical="center" wrapText="1"/>
    </xf>
    <xf numFmtId="49" fontId="47" fillId="0" borderId="0" xfId="3" applyNumberFormat="1" applyFont="1">
      <alignment vertical="center"/>
    </xf>
    <xf numFmtId="0" fontId="4" fillId="4" borderId="5" xfId="0" applyFont="1" applyFill="1" applyBorder="1" applyAlignment="1"/>
    <xf numFmtId="0" fontId="4" fillId="4" borderId="6" xfId="0" applyFont="1" applyFill="1" applyBorder="1" applyAlignment="1"/>
    <xf numFmtId="49" fontId="48" fillId="0" borderId="0" xfId="3" applyNumberFormat="1" applyFont="1">
      <alignment vertical="center"/>
    </xf>
    <xf numFmtId="0" fontId="23" fillId="0" borderId="1" xfId="5" applyFont="1" applyBorder="1" applyAlignment="1">
      <alignment horizontal="left" vertical="center"/>
    </xf>
    <xf numFmtId="0" fontId="23" fillId="0" borderId="1" xfId="5" applyFont="1" applyBorder="1" applyAlignment="1">
      <alignment horizontal="left" vertical="center" wrapText="1"/>
    </xf>
    <xf numFmtId="0" fontId="49" fillId="5" borderId="1" xfId="5" applyFont="1" applyFill="1" applyBorder="1" applyAlignment="1">
      <alignment horizontal="left" vertical="center"/>
    </xf>
    <xf numFmtId="185" fontId="48" fillId="5" borderId="1" xfId="0" applyNumberFormat="1" applyFont="1" applyFill="1" applyBorder="1" applyAlignment="1">
      <alignment horizontal="right" vertical="center"/>
    </xf>
    <xf numFmtId="0" fontId="48" fillId="5" borderId="7" xfId="0" applyFont="1" applyFill="1" applyBorder="1">
      <alignment vertical="center"/>
    </xf>
    <xf numFmtId="0" fontId="49" fillId="5" borderId="1" xfId="5" applyFont="1" applyFill="1" applyBorder="1" applyAlignment="1">
      <alignment horizontal="left" vertical="center" wrapText="1"/>
    </xf>
    <xf numFmtId="0" fontId="48" fillId="5" borderId="7" xfId="0" applyFont="1" applyFill="1" applyBorder="1" applyAlignment="1">
      <alignment horizontal="left" vertical="center" wrapText="1"/>
    </xf>
    <xf numFmtId="184" fontId="48" fillId="5" borderId="1" xfId="0" applyNumberFormat="1" applyFont="1" applyFill="1" applyBorder="1" applyAlignment="1">
      <alignment horizontal="right" vertical="center"/>
    </xf>
    <xf numFmtId="0" fontId="48" fillId="5" borderId="8" xfId="0" applyFont="1" applyFill="1" applyBorder="1">
      <alignment vertical="center"/>
    </xf>
    <xf numFmtId="0" fontId="49" fillId="5" borderId="9" xfId="5" applyFont="1" applyFill="1" applyBorder="1" applyAlignment="1">
      <alignment horizontal="left" vertical="center" wrapText="1"/>
    </xf>
    <xf numFmtId="0" fontId="8" fillId="0" borderId="0" xfId="4"/>
    <xf numFmtId="0" fontId="29" fillId="0" borderId="0" xfId="4" applyFont="1"/>
    <xf numFmtId="0" fontId="8" fillId="6" borderId="6" xfId="4" applyFill="1" applyBorder="1" applyAlignment="1" applyProtection="1">
      <alignment horizontal="left"/>
      <protection locked="0"/>
    </xf>
    <xf numFmtId="0" fontId="8" fillId="6" borderId="10" xfId="4" applyFill="1" applyBorder="1" applyAlignment="1" applyProtection="1">
      <alignment horizontal="left"/>
      <protection locked="0"/>
    </xf>
    <xf numFmtId="0" fontId="8" fillId="6" borderId="11" xfId="4" applyFill="1" applyBorder="1" applyAlignment="1" applyProtection="1">
      <alignment horizontal="left"/>
      <protection locked="0"/>
    </xf>
    <xf numFmtId="0" fontId="8" fillId="6" borderId="5" xfId="4" applyFill="1" applyBorder="1" applyAlignment="1" applyProtection="1">
      <alignment horizontal="left"/>
      <protection locked="0"/>
    </xf>
    <xf numFmtId="0" fontId="8" fillId="6" borderId="0" xfId="4" applyFill="1" applyAlignment="1" applyProtection="1">
      <alignment horizontal="left"/>
      <protection locked="0"/>
    </xf>
    <xf numFmtId="0" fontId="8" fillId="6" borderId="12" xfId="4" applyFill="1" applyBorder="1" applyAlignment="1" applyProtection="1">
      <alignment horizontal="left"/>
      <protection locked="0"/>
    </xf>
    <xf numFmtId="0" fontId="8" fillId="6" borderId="0" xfId="4" applyFill="1" applyAlignment="1" applyProtection="1">
      <alignment horizontal="left" vertical="top"/>
      <protection locked="0"/>
    </xf>
    <xf numFmtId="0" fontId="8" fillId="6" borderId="13" xfId="4" applyFill="1" applyBorder="1" applyAlignment="1" applyProtection="1">
      <alignment horizontal="left"/>
      <protection locked="0"/>
    </xf>
    <xf numFmtId="0" fontId="8" fillId="6" borderId="14" xfId="4" applyFill="1" applyBorder="1" applyAlignment="1" applyProtection="1">
      <alignment horizontal="left"/>
      <protection locked="0"/>
    </xf>
    <xf numFmtId="0" fontId="8" fillId="6" borderId="15" xfId="4" applyFill="1" applyBorder="1" applyAlignment="1" applyProtection="1">
      <alignment horizontal="left"/>
      <protection locked="0"/>
    </xf>
    <xf numFmtId="0" fontId="33" fillId="0" borderId="0" xfId="5" applyFont="1" applyAlignment="1">
      <alignment vertical="center" shrinkToFit="1"/>
    </xf>
    <xf numFmtId="0" fontId="23" fillId="0" borderId="0" xfId="5" applyFont="1" applyAlignment="1">
      <alignment horizontal="center" vertical="center" shrinkToFit="1"/>
    </xf>
    <xf numFmtId="180" fontId="22" fillId="6" borderId="16" xfId="0" applyNumberFormat="1" applyFont="1" applyFill="1" applyBorder="1" applyProtection="1">
      <alignment vertical="center"/>
      <protection locked="0"/>
    </xf>
    <xf numFmtId="180" fontId="22" fillId="6" borderId="1" xfId="0" applyNumberFormat="1" applyFont="1" applyFill="1" applyBorder="1" applyProtection="1">
      <alignment vertical="center"/>
      <protection locked="0"/>
    </xf>
    <xf numFmtId="180" fontId="22" fillId="6" borderId="6" xfId="0" applyNumberFormat="1" applyFont="1" applyFill="1" applyBorder="1" applyProtection="1">
      <alignment vertical="center"/>
      <protection locked="0"/>
    </xf>
    <xf numFmtId="181" fontId="29" fillId="6" borderId="89" xfId="4" applyNumberFormat="1" applyFont="1" applyFill="1" applyBorder="1" applyAlignment="1" applyProtection="1">
      <alignment horizontal="right"/>
      <protection locked="0"/>
    </xf>
    <xf numFmtId="181" fontId="29" fillId="6" borderId="1" xfId="4" applyNumberFormat="1" applyFont="1" applyFill="1" applyBorder="1" applyAlignment="1" applyProtection="1">
      <alignment horizontal="right"/>
      <protection locked="0"/>
    </xf>
    <xf numFmtId="181" fontId="29" fillId="6" borderId="90" xfId="4" applyNumberFormat="1" applyFont="1" applyFill="1" applyBorder="1" applyAlignment="1" applyProtection="1">
      <alignment horizontal="right"/>
      <protection locked="0"/>
    </xf>
    <xf numFmtId="181" fontId="29" fillId="6" borderId="91" xfId="4" applyNumberFormat="1" applyFont="1" applyFill="1" applyBorder="1" applyAlignment="1" applyProtection="1">
      <alignment horizontal="right"/>
      <protection locked="0"/>
    </xf>
    <xf numFmtId="181" fontId="29" fillId="6" borderId="92" xfId="4" applyNumberFormat="1" applyFont="1" applyFill="1" applyBorder="1" applyAlignment="1" applyProtection="1">
      <alignment horizontal="right"/>
      <protection locked="0"/>
    </xf>
    <xf numFmtId="181" fontId="29" fillId="6" borderId="93" xfId="4" applyNumberFormat="1" applyFont="1" applyFill="1" applyBorder="1" applyAlignment="1" applyProtection="1">
      <alignment horizontal="right"/>
      <protection locked="0"/>
    </xf>
    <xf numFmtId="0" fontId="27" fillId="6" borderId="94" xfId="4" applyFont="1" applyFill="1" applyBorder="1" applyProtection="1">
      <protection locked="0"/>
    </xf>
    <xf numFmtId="0" fontId="27" fillId="6" borderId="95" xfId="4" applyFont="1" applyFill="1" applyBorder="1" applyProtection="1">
      <protection locked="0"/>
    </xf>
    <xf numFmtId="0" fontId="27" fillId="6" borderId="96" xfId="4" applyFont="1" applyFill="1" applyBorder="1" applyProtection="1">
      <protection locked="0"/>
    </xf>
    <xf numFmtId="0" fontId="29" fillId="6" borderId="89" xfId="4" applyFont="1" applyFill="1" applyBorder="1" applyAlignment="1" applyProtection="1">
      <alignment horizontal="right"/>
      <protection locked="0"/>
    </xf>
    <xf numFmtId="0" fontId="29" fillId="6" borderId="1" xfId="4" applyFont="1" applyFill="1" applyBorder="1" applyAlignment="1" applyProtection="1">
      <alignment horizontal="right"/>
      <protection locked="0"/>
    </xf>
    <xf numFmtId="0" fontId="29" fillId="6" borderId="90" xfId="4" applyFont="1" applyFill="1" applyBorder="1" applyAlignment="1" applyProtection="1">
      <alignment horizontal="right"/>
      <protection locked="0"/>
    </xf>
    <xf numFmtId="0" fontId="29" fillId="6" borderId="1" xfId="4" applyFont="1" applyFill="1" applyBorder="1" applyAlignment="1" applyProtection="1">
      <alignment horizontal="right" shrinkToFit="1"/>
      <protection locked="0"/>
    </xf>
    <xf numFmtId="0" fontId="4" fillId="7" borderId="17" xfId="0" applyFont="1" applyFill="1" applyBorder="1" applyAlignment="1" applyProtection="1">
      <alignment horizontal="center" vertical="center"/>
      <protection locked="0"/>
    </xf>
    <xf numFmtId="0" fontId="4" fillId="0" borderId="0" xfId="0" applyFont="1" applyAlignment="1">
      <alignment horizontal="center" vertical="center"/>
    </xf>
    <xf numFmtId="0" fontId="30" fillId="0" borderId="0" xfId="0" applyFont="1">
      <alignment vertical="center"/>
    </xf>
    <xf numFmtId="0" fontId="22" fillId="0" borderId="0" xfId="0" applyFont="1">
      <alignment vertical="center"/>
    </xf>
    <xf numFmtId="0" fontId="11" fillId="0" borderId="0" xfId="0" applyFont="1">
      <alignment vertic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50"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0" fillId="0" borderId="1" xfId="0" applyBorder="1">
      <alignment vertical="center"/>
    </xf>
    <xf numFmtId="0" fontId="22" fillId="0" borderId="1" xfId="0" applyFont="1" applyBorder="1" applyAlignment="1">
      <alignment horizontal="left" vertical="center" wrapText="1"/>
    </xf>
    <xf numFmtId="38" fontId="22" fillId="8" borderId="21" xfId="2" applyFont="1" applyFill="1" applyBorder="1" applyAlignment="1" applyProtection="1">
      <alignment vertical="center" shrinkToFit="1"/>
    </xf>
    <xf numFmtId="0" fontId="22" fillId="0" borderId="1" xfId="0" applyFont="1" applyBorder="1">
      <alignment vertical="center"/>
    </xf>
    <xf numFmtId="0" fontId="22" fillId="8" borderId="2" xfId="0" applyFont="1" applyFill="1" applyBorder="1" applyAlignment="1">
      <alignment horizontal="left" vertical="center"/>
    </xf>
    <xf numFmtId="176" fontId="22" fillId="8" borderId="2" xfId="0" applyNumberFormat="1" applyFont="1" applyFill="1" applyBorder="1" applyAlignment="1">
      <alignment horizontal="right" vertical="center"/>
    </xf>
    <xf numFmtId="178" fontId="22" fillId="8" borderId="2" xfId="0" applyNumberFormat="1" applyFont="1" applyFill="1" applyBorder="1" applyAlignment="1">
      <alignment horizontal="right" vertical="center"/>
    </xf>
    <xf numFmtId="38" fontId="22" fillId="8" borderId="22" xfId="2" applyFont="1" applyFill="1" applyBorder="1" applyAlignment="1" applyProtection="1">
      <alignment vertical="center" shrinkToFit="1"/>
    </xf>
    <xf numFmtId="0" fontId="30" fillId="0" borderId="0" xfId="0" applyFont="1" applyAlignment="1">
      <alignment horizontal="left" vertical="center"/>
    </xf>
    <xf numFmtId="0" fontId="11" fillId="0" borderId="0" xfId="0" applyFont="1" applyAlignment="1">
      <alignment horizontal="center" vertical="center" wrapText="1"/>
    </xf>
    <xf numFmtId="38" fontId="22" fillId="0" borderId="0" xfId="2" applyFont="1" applyFill="1" applyBorder="1" applyAlignment="1" applyProtection="1">
      <alignment vertical="center" shrinkToFit="1"/>
    </xf>
    <xf numFmtId="38" fontId="11" fillId="0" borderId="0" xfId="2" applyFont="1" applyFill="1" applyBorder="1" applyAlignment="1" applyProtection="1">
      <alignment vertical="center" shrinkToFit="1"/>
    </xf>
    <xf numFmtId="0" fontId="22" fillId="0" borderId="0" xfId="0" applyFont="1" applyAlignment="1">
      <alignment horizontal="left" vertical="center" wrapText="1"/>
    </xf>
    <xf numFmtId="0" fontId="27" fillId="0" borderId="0" xfId="0" applyFont="1">
      <alignment vertical="center"/>
    </xf>
    <xf numFmtId="0" fontId="51" fillId="0" borderId="0" xfId="0" applyFont="1">
      <alignment vertical="center"/>
    </xf>
    <xf numFmtId="0" fontId="29" fillId="0" borderId="23" xfId="0" applyFont="1" applyBorder="1" applyAlignment="1">
      <alignment horizontal="center" vertical="center"/>
    </xf>
    <xf numFmtId="0" fontId="30" fillId="0" borderId="18" xfId="0" applyFont="1" applyBorder="1" applyAlignment="1">
      <alignment horizontal="center" vertical="center"/>
    </xf>
    <xf numFmtId="0" fontId="30" fillId="0" borderId="23" xfId="0" applyFont="1" applyBorder="1" applyAlignment="1">
      <alignment horizontal="center" vertical="center"/>
    </xf>
    <xf numFmtId="0" fontId="52" fillId="0" borderId="24" xfId="0" applyFont="1" applyBorder="1" applyAlignment="1">
      <alignment horizontal="center" vertical="center"/>
    </xf>
    <xf numFmtId="0" fontId="30" fillId="0" borderId="25" xfId="0" applyFont="1" applyBorder="1" applyAlignment="1">
      <alignment vertical="center" shrinkToFit="1"/>
    </xf>
    <xf numFmtId="0" fontId="52" fillId="0" borderId="26" xfId="0" applyFont="1" applyBorder="1" applyAlignment="1">
      <alignment horizontal="left" vertical="center"/>
    </xf>
    <xf numFmtId="0" fontId="30" fillId="0" borderId="1" xfId="0" applyFont="1" applyBorder="1" applyAlignment="1">
      <alignment vertical="center" shrinkToFit="1"/>
    </xf>
    <xf numFmtId="0" fontId="52" fillId="0" borderId="27" xfId="0" applyFont="1" applyBorder="1" applyAlignment="1">
      <alignment horizontal="left" vertical="center"/>
    </xf>
    <xf numFmtId="0" fontId="30" fillId="0" borderId="27" xfId="0" applyFont="1" applyBorder="1" applyAlignment="1">
      <alignment horizontal="left" vertical="center"/>
    </xf>
    <xf numFmtId="0" fontId="52" fillId="0" borderId="28" xfId="0" applyFont="1" applyBorder="1" applyAlignment="1">
      <alignment horizontal="left" vertical="center"/>
    </xf>
    <xf numFmtId="180" fontId="22" fillId="8" borderId="6" xfId="2" applyNumberFormat="1" applyFont="1" applyFill="1" applyBorder="1" applyAlignment="1" applyProtection="1">
      <alignment vertical="center" shrinkToFit="1"/>
    </xf>
    <xf numFmtId="0" fontId="30" fillId="0" borderId="6" xfId="0" applyFont="1" applyBorder="1" applyAlignment="1">
      <alignment vertical="center" shrinkToFit="1"/>
    </xf>
    <xf numFmtId="38" fontId="22" fillId="4" borderId="29" xfId="2" applyFont="1" applyFill="1" applyBorder="1" applyAlignment="1" applyProtection="1">
      <alignment horizontal="left" vertical="center" shrinkToFit="1"/>
    </xf>
    <xf numFmtId="0" fontId="30" fillId="0" borderId="16" xfId="0" applyFont="1" applyBorder="1" applyAlignment="1">
      <alignment vertical="center" shrinkToFit="1"/>
    </xf>
    <xf numFmtId="0" fontId="30" fillId="0" borderId="2" xfId="0" applyFont="1" applyBorder="1" applyAlignment="1">
      <alignment vertical="center" shrinkToFit="1"/>
    </xf>
    <xf numFmtId="180" fontId="22" fillId="8" borderId="30" xfId="2" applyNumberFormat="1" applyFont="1" applyFill="1" applyBorder="1" applyAlignment="1" applyProtection="1">
      <alignment vertical="center" shrinkToFit="1"/>
    </xf>
    <xf numFmtId="0" fontId="30" fillId="0" borderId="30" xfId="0" applyFont="1" applyBorder="1" applyAlignment="1">
      <alignment vertical="center" shrinkToFit="1"/>
    </xf>
    <xf numFmtId="38" fontId="22" fillId="4" borderId="31" xfId="2" applyFont="1" applyFill="1" applyBorder="1" applyAlignment="1" applyProtection="1">
      <alignment vertical="center" shrinkToFit="1"/>
    </xf>
    <xf numFmtId="38" fontId="22" fillId="8" borderId="32" xfId="2" applyFont="1" applyFill="1" applyBorder="1" applyAlignment="1" applyProtection="1">
      <alignment vertical="center" shrinkToFit="1"/>
    </xf>
    <xf numFmtId="0" fontId="30" fillId="0" borderId="24" xfId="0" applyFont="1" applyBorder="1" applyAlignment="1">
      <alignment vertical="center" shrinkToFit="1"/>
    </xf>
    <xf numFmtId="38" fontId="22" fillId="4" borderId="0" xfId="2" applyFont="1" applyFill="1" applyBorder="1" applyAlignment="1" applyProtection="1">
      <alignment horizontal="center" vertical="center" shrinkToFit="1"/>
    </xf>
    <xf numFmtId="38" fontId="22" fillId="4" borderId="0" xfId="2" applyFont="1" applyFill="1" applyBorder="1" applyAlignment="1" applyProtection="1">
      <alignment vertical="center" shrinkToFit="1"/>
    </xf>
    <xf numFmtId="38" fontId="22" fillId="8" borderId="33" xfId="2" applyFont="1" applyFill="1" applyBorder="1" applyAlignment="1" applyProtection="1">
      <alignment vertical="center" shrinkToFit="1"/>
    </xf>
    <xf numFmtId="0" fontId="30" fillId="0" borderId="34" xfId="0" applyFont="1" applyBorder="1" applyAlignment="1">
      <alignment vertical="center" shrinkToFit="1"/>
    </xf>
    <xf numFmtId="0" fontId="30" fillId="0" borderId="0" xfId="0" applyFont="1" applyAlignment="1">
      <alignment horizontal="center" vertical="center" wrapText="1"/>
    </xf>
    <xf numFmtId="0" fontId="30" fillId="0" borderId="0" xfId="0" applyFont="1" applyAlignment="1">
      <alignment vertical="center" shrinkToFit="1"/>
    </xf>
    <xf numFmtId="0" fontId="8" fillId="0" borderId="0" xfId="0" applyFont="1">
      <alignment vertical="center"/>
    </xf>
    <xf numFmtId="0" fontId="53" fillId="0" borderId="0" xfId="1" applyFont="1" applyProtection="1">
      <alignment vertical="center"/>
    </xf>
    <xf numFmtId="0" fontId="22" fillId="0" borderId="1" xfId="0" applyFont="1" applyBorder="1" applyAlignment="1">
      <alignment horizontal="right" vertical="center" wrapText="1"/>
    </xf>
    <xf numFmtId="189" fontId="22" fillId="8" borderId="1" xfId="2" applyNumberFormat="1" applyFont="1" applyFill="1" applyBorder="1" applyProtection="1">
      <alignment vertical="center"/>
    </xf>
    <xf numFmtId="0" fontId="22" fillId="0" borderId="1" xfId="0" applyFont="1" applyBorder="1" applyAlignment="1">
      <alignment horizontal="right" vertical="center"/>
    </xf>
    <xf numFmtId="0" fontId="54" fillId="0" borderId="1" xfId="0" applyFont="1" applyBorder="1" applyAlignment="1">
      <alignment horizontal="left" vertical="center" wrapText="1"/>
    </xf>
    <xf numFmtId="0" fontId="54" fillId="0" borderId="1" xfId="0" applyFont="1" applyBorder="1">
      <alignment vertical="center"/>
    </xf>
    <xf numFmtId="0" fontId="12" fillId="0" borderId="1" xfId="0" applyFont="1" applyBorder="1">
      <alignment vertical="center"/>
    </xf>
    <xf numFmtId="0" fontId="12" fillId="0" borderId="1" xfId="0" applyFont="1" applyBorder="1" applyAlignment="1">
      <alignment vertical="center" wrapText="1"/>
    </xf>
    <xf numFmtId="0" fontId="26" fillId="0" borderId="1" xfId="0" applyFont="1" applyBorder="1" applyAlignment="1">
      <alignment vertical="center" wrapText="1"/>
    </xf>
    <xf numFmtId="0" fontId="30" fillId="7" borderId="22" xfId="0" applyFont="1" applyFill="1" applyBorder="1" applyAlignment="1" applyProtection="1">
      <alignment horizontal="center" vertical="center"/>
      <protection locked="0"/>
    </xf>
    <xf numFmtId="181" fontId="23" fillId="6" borderId="10" xfId="5" applyNumberFormat="1" applyFont="1" applyFill="1" applyBorder="1" applyAlignment="1" applyProtection="1">
      <alignment horizontal="right" vertical="center" shrinkToFit="1"/>
      <protection locked="0"/>
    </xf>
    <xf numFmtId="181" fontId="23" fillId="6" borderId="11" xfId="5" applyNumberFormat="1" applyFont="1" applyFill="1" applyBorder="1" applyAlignment="1" applyProtection="1">
      <alignment horizontal="right" vertical="center" shrinkToFit="1"/>
      <protection locked="0"/>
    </xf>
    <xf numFmtId="0" fontId="29" fillId="6" borderId="94" xfId="4" applyFont="1" applyFill="1" applyBorder="1" applyAlignment="1" applyProtection="1">
      <alignment horizontal="left" vertical="center" shrinkToFit="1"/>
      <protection locked="0"/>
    </xf>
    <xf numFmtId="0" fontId="29" fillId="6" borderId="97" xfId="4" applyFont="1" applyFill="1" applyBorder="1" applyAlignment="1" applyProtection="1">
      <alignment horizontal="left" vertical="center" shrinkToFit="1"/>
      <protection locked="0"/>
    </xf>
    <xf numFmtId="0" fontId="29" fillId="6" borderId="98" xfId="4" applyFont="1" applyFill="1" applyBorder="1" applyAlignment="1" applyProtection="1">
      <alignment horizontal="left" vertical="center" shrinkToFit="1"/>
      <protection locked="0"/>
    </xf>
    <xf numFmtId="31" fontId="29" fillId="6" borderId="89" xfId="4" applyNumberFormat="1" applyFont="1" applyFill="1" applyBorder="1" applyAlignment="1" applyProtection="1">
      <alignment horizontal="right" shrinkToFit="1"/>
      <protection locked="0"/>
    </xf>
    <xf numFmtId="0" fontId="29" fillId="6" borderId="91" xfId="4" applyFont="1" applyFill="1" applyBorder="1" applyAlignment="1" applyProtection="1">
      <alignment horizontal="right"/>
      <protection locked="0"/>
    </xf>
    <xf numFmtId="31" fontId="29" fillId="6" borderId="1" xfId="4" applyNumberFormat="1" applyFont="1" applyFill="1" applyBorder="1" applyAlignment="1" applyProtection="1">
      <alignment horizontal="right" shrinkToFit="1"/>
      <protection locked="0"/>
    </xf>
    <xf numFmtId="0" fontId="29" fillId="6" borderId="92" xfId="4" applyFont="1" applyFill="1" applyBorder="1" applyAlignment="1" applyProtection="1">
      <alignment horizontal="right"/>
      <protection locked="0"/>
    </xf>
    <xf numFmtId="0" fontId="29" fillId="6" borderId="90" xfId="4" applyFont="1" applyFill="1" applyBorder="1" applyAlignment="1" applyProtection="1">
      <alignment horizontal="right" shrinkToFit="1"/>
      <protection locked="0"/>
    </xf>
    <xf numFmtId="0" fontId="29" fillId="6" borderId="93" xfId="4" applyFont="1" applyFill="1" applyBorder="1" applyAlignment="1" applyProtection="1">
      <alignment horizontal="right"/>
      <protection locked="0"/>
    </xf>
    <xf numFmtId="0" fontId="29" fillId="6" borderId="94" xfId="4" applyFont="1" applyFill="1" applyBorder="1" applyAlignment="1" applyProtection="1">
      <alignment shrinkToFit="1"/>
      <protection locked="0"/>
    </xf>
    <xf numFmtId="0" fontId="29" fillId="6" borderId="97" xfId="4" applyFont="1" applyFill="1" applyBorder="1" applyAlignment="1" applyProtection="1">
      <alignment shrinkToFit="1"/>
      <protection locked="0"/>
    </xf>
    <xf numFmtId="0" fontId="29" fillId="6" borderId="98" xfId="4" applyFont="1" applyFill="1" applyBorder="1" applyAlignment="1" applyProtection="1">
      <alignment shrinkToFit="1"/>
      <protection locked="0"/>
    </xf>
    <xf numFmtId="0" fontId="29" fillId="6" borderId="35" xfId="4" applyFont="1" applyFill="1" applyBorder="1" applyAlignment="1" applyProtection="1">
      <alignment shrinkToFit="1"/>
      <protection locked="0"/>
    </xf>
    <xf numFmtId="0" fontId="29" fillId="6" borderId="25" xfId="4" applyFont="1" applyFill="1" applyBorder="1" applyAlignment="1" applyProtection="1">
      <alignment shrinkToFit="1"/>
      <protection locked="0"/>
    </xf>
    <xf numFmtId="0" fontId="29" fillId="6" borderId="7" xfId="4" applyFont="1" applyFill="1" applyBorder="1" applyAlignment="1" applyProtection="1">
      <alignment shrinkToFit="1"/>
      <protection locked="0"/>
    </xf>
    <xf numFmtId="0" fontId="29" fillId="6" borderId="1" xfId="4" applyFont="1" applyFill="1" applyBorder="1" applyAlignment="1" applyProtection="1">
      <alignment shrinkToFit="1"/>
      <protection locked="0"/>
    </xf>
    <xf numFmtId="0" fontId="29" fillId="6" borderId="36" xfId="4" applyFont="1" applyFill="1" applyBorder="1" applyAlignment="1" applyProtection="1">
      <alignment shrinkToFit="1"/>
      <protection locked="0"/>
    </xf>
    <xf numFmtId="0" fontId="29" fillId="6" borderId="9" xfId="4" applyFont="1" applyFill="1" applyBorder="1" applyAlignment="1" applyProtection="1">
      <alignment shrinkToFit="1"/>
      <protection locked="0"/>
    </xf>
    <xf numFmtId="10" fontId="29" fillId="6" borderId="25" xfId="4" applyNumberFormat="1" applyFont="1" applyFill="1" applyBorder="1" applyProtection="1">
      <protection locked="0"/>
    </xf>
    <xf numFmtId="9" fontId="29" fillId="6" borderId="1" xfId="4" applyNumberFormat="1" applyFont="1" applyFill="1" applyBorder="1" applyProtection="1">
      <protection locked="0"/>
    </xf>
    <xf numFmtId="9" fontId="29" fillId="6" borderId="9" xfId="4" applyNumberFormat="1" applyFont="1" applyFill="1" applyBorder="1" applyProtection="1">
      <protection locked="0"/>
    </xf>
    <xf numFmtId="0" fontId="8" fillId="6" borderId="35" xfId="4" applyFill="1" applyBorder="1" applyAlignment="1" applyProtection="1">
      <alignment shrinkToFit="1"/>
      <protection locked="0"/>
    </xf>
    <xf numFmtId="0" fontId="8" fillId="6" borderId="25" xfId="4" applyFill="1" applyBorder="1" applyAlignment="1" applyProtection="1">
      <alignment shrinkToFit="1"/>
      <protection locked="0"/>
    </xf>
    <xf numFmtId="0" fontId="8" fillId="6" borderId="7" xfId="4" applyFill="1" applyBorder="1" applyAlignment="1" applyProtection="1">
      <alignment shrinkToFit="1"/>
      <protection locked="0"/>
    </xf>
    <xf numFmtId="0" fontId="8" fillId="6" borderId="1" xfId="4" applyFill="1" applyBorder="1" applyAlignment="1" applyProtection="1">
      <alignment shrinkToFit="1"/>
      <protection locked="0"/>
    </xf>
    <xf numFmtId="0" fontId="8" fillId="6" borderId="8" xfId="4" applyFill="1" applyBorder="1" applyAlignment="1" applyProtection="1">
      <alignment shrinkToFit="1"/>
      <protection locked="0"/>
    </xf>
    <xf numFmtId="0" fontId="8" fillId="6" borderId="9" xfId="4" applyFill="1" applyBorder="1" applyAlignment="1" applyProtection="1">
      <alignment shrinkToFit="1"/>
      <protection locked="0"/>
    </xf>
    <xf numFmtId="181" fontId="8" fillId="6" borderId="26" xfId="4" applyNumberFormat="1" applyFill="1" applyBorder="1" applyProtection="1">
      <protection locked="0"/>
    </xf>
    <xf numFmtId="181" fontId="8" fillId="6" borderId="27" xfId="4" applyNumberFormat="1" applyFill="1" applyBorder="1" applyProtection="1">
      <protection locked="0"/>
    </xf>
    <xf numFmtId="181" fontId="8" fillId="6" borderId="37" xfId="4" applyNumberFormat="1" applyFill="1" applyBorder="1" applyProtection="1">
      <protection locked="0"/>
    </xf>
    <xf numFmtId="0" fontId="36" fillId="0" borderId="0" xfId="4" applyFont="1"/>
    <xf numFmtId="0" fontId="27" fillId="0" borderId="0" xfId="4" applyFont="1"/>
    <xf numFmtId="0" fontId="29" fillId="0" borderId="1" xfId="4" applyFont="1" applyBorder="1" applyAlignment="1">
      <alignment horizontal="center" vertical="center" wrapText="1"/>
    </xf>
    <xf numFmtId="0" fontId="29" fillId="0" borderId="2" xfId="4" applyFont="1" applyBorder="1" applyAlignment="1">
      <alignment horizontal="center" vertical="center"/>
    </xf>
    <xf numFmtId="0" fontId="29" fillId="0" borderId="1" xfId="4" applyFont="1" applyBorder="1" applyAlignment="1">
      <alignment shrinkToFit="1"/>
    </xf>
    <xf numFmtId="31" fontId="29" fillId="0" borderId="1" xfId="4" applyNumberFormat="1" applyFont="1" applyBorder="1" applyAlignment="1">
      <alignment shrinkToFit="1"/>
    </xf>
    <xf numFmtId="181" fontId="29" fillId="0" borderId="1" xfId="4" applyNumberFormat="1" applyFont="1" applyBorder="1"/>
    <xf numFmtId="181" fontId="29" fillId="0" borderId="1" xfId="4" applyNumberFormat="1" applyFont="1" applyBorder="1" applyAlignment="1">
      <alignment horizontal="right"/>
    </xf>
    <xf numFmtId="0" fontId="29" fillId="0" borderId="1" xfId="4" applyFont="1" applyBorder="1" applyAlignment="1">
      <alignment horizontal="right"/>
    </xf>
    <xf numFmtId="0" fontId="29" fillId="0" borderId="1" xfId="4" applyFont="1" applyBorder="1" applyAlignment="1">
      <alignment horizontal="center" vertical="center"/>
    </xf>
    <xf numFmtId="0" fontId="29" fillId="0" borderId="2" xfId="4" applyFont="1" applyBorder="1" applyAlignment="1">
      <alignment shrinkToFit="1"/>
    </xf>
    <xf numFmtId="31" fontId="29" fillId="0" borderId="2" xfId="4" applyNumberFormat="1" applyFont="1" applyBorder="1" applyAlignment="1">
      <alignment shrinkToFit="1"/>
    </xf>
    <xf numFmtId="181" fontId="29" fillId="0" borderId="2" xfId="4" applyNumberFormat="1" applyFont="1" applyBorder="1"/>
    <xf numFmtId="181" fontId="29" fillId="0" borderId="2" xfId="4" applyNumberFormat="1" applyFont="1" applyBorder="1" applyAlignment="1">
      <alignment horizontal="right"/>
    </xf>
    <xf numFmtId="0" fontId="29" fillId="0" borderId="2" xfId="4" applyFont="1" applyBorder="1" applyAlignment="1">
      <alignment horizontal="right"/>
    </xf>
    <xf numFmtId="0" fontId="55" fillId="0" borderId="5" xfId="4" applyFont="1" applyBorder="1"/>
    <xf numFmtId="0" fontId="29" fillId="0" borderId="21" xfId="4" applyFont="1" applyBorder="1" applyAlignment="1">
      <alignment horizontal="center" vertical="center"/>
    </xf>
    <xf numFmtId="181" fontId="29" fillId="9" borderId="16" xfId="4" applyNumberFormat="1" applyFont="1" applyFill="1" applyBorder="1"/>
    <xf numFmtId="181" fontId="29" fillId="9" borderId="16" xfId="4" applyNumberFormat="1" applyFont="1" applyFill="1" applyBorder="1" applyAlignment="1">
      <alignment horizontal="right"/>
    </xf>
    <xf numFmtId="181" fontId="29" fillId="10" borderId="16" xfId="4" applyNumberFormat="1" applyFont="1" applyFill="1" applyBorder="1" applyAlignment="1">
      <alignment horizontal="right"/>
    </xf>
    <xf numFmtId="181" fontId="29" fillId="9" borderId="99" xfId="4" applyNumberFormat="1" applyFont="1" applyFill="1" applyBorder="1" applyAlignment="1">
      <alignment horizontal="right"/>
    </xf>
    <xf numFmtId="181" fontId="29" fillId="0" borderId="100" xfId="4" applyNumberFormat="1" applyFont="1" applyBorder="1" applyAlignment="1">
      <alignment horizontal="right"/>
    </xf>
    <xf numFmtId="0" fontId="8" fillId="0" borderId="5" xfId="4" applyBorder="1"/>
    <xf numFmtId="0" fontId="29" fillId="0" borderId="2" xfId="4" applyFont="1" applyBorder="1"/>
    <xf numFmtId="0" fontId="56" fillId="0" borderId="5" xfId="4" applyFont="1" applyBorder="1"/>
    <xf numFmtId="0" fontId="29" fillId="0" borderId="13" xfId="4" applyFont="1" applyBorder="1" applyAlignment="1">
      <alignment horizontal="center" vertical="center"/>
    </xf>
    <xf numFmtId="0" fontId="29" fillId="9" borderId="16" xfId="4" applyFont="1" applyFill="1" applyBorder="1"/>
    <xf numFmtId="181" fontId="8" fillId="0" borderId="5" xfId="4" applyNumberFormat="1" applyBorder="1"/>
    <xf numFmtId="0" fontId="29" fillId="0" borderId="4" xfId="4" applyFont="1" applyBorder="1" applyAlignment="1">
      <alignment shrinkToFit="1"/>
    </xf>
    <xf numFmtId="181" fontId="29" fillId="0" borderId="4" xfId="4" applyNumberFormat="1" applyFont="1" applyBorder="1" applyAlignment="1">
      <alignment vertical="center" wrapText="1"/>
    </xf>
    <xf numFmtId="9" fontId="29" fillId="0" borderId="2" xfId="4" applyNumberFormat="1" applyFont="1" applyBorder="1" applyAlignment="1">
      <alignment horizontal="right"/>
    </xf>
    <xf numFmtId="181" fontId="29" fillId="11" borderId="2" xfId="4" applyNumberFormat="1" applyFont="1" applyFill="1" applyBorder="1"/>
    <xf numFmtId="181" fontId="29" fillId="11" borderId="38" xfId="4" applyNumberFormat="1" applyFont="1" applyFill="1" applyBorder="1"/>
    <xf numFmtId="181" fontId="29" fillId="11" borderId="39" xfId="4" applyNumberFormat="1" applyFont="1" applyFill="1" applyBorder="1"/>
    <xf numFmtId="181" fontId="29" fillId="11" borderId="40" xfId="4" applyNumberFormat="1" applyFont="1" applyFill="1" applyBorder="1"/>
    <xf numFmtId="181" fontId="29" fillId="10" borderId="16" xfId="4" applyNumberFormat="1" applyFont="1" applyFill="1" applyBorder="1"/>
    <xf numFmtId="0" fontId="29" fillId="0" borderId="2" xfId="4" applyFont="1" applyBorder="1" applyAlignment="1">
      <alignment vertical="center"/>
    </xf>
    <xf numFmtId="0" fontId="28" fillId="0" borderId="1" xfId="4" applyFont="1" applyBorder="1" applyAlignment="1">
      <alignment vertical="center" wrapText="1"/>
    </xf>
    <xf numFmtId="0" fontId="29" fillId="0" borderId="0" xfId="4" applyFont="1" applyAlignment="1">
      <alignment horizontal="center" vertical="center" wrapText="1"/>
    </xf>
    <xf numFmtId="0" fontId="29" fillId="4" borderId="0" xfId="4" applyFont="1" applyFill="1"/>
    <xf numFmtId="0" fontId="56" fillId="0" borderId="0" xfId="4" applyFont="1"/>
    <xf numFmtId="0" fontId="8" fillId="4" borderId="0" xfId="4" applyFill="1"/>
    <xf numFmtId="0" fontId="27" fillId="0" borderId="5" xfId="4" applyFont="1" applyBorder="1"/>
    <xf numFmtId="0" fontId="29" fillId="0" borderId="0" xfId="4" applyFont="1" applyAlignment="1">
      <alignment horizontal="center" vertical="center"/>
    </xf>
    <xf numFmtId="9" fontId="36" fillId="0" borderId="0" xfId="4" applyNumberFormat="1" applyFont="1"/>
    <xf numFmtId="0" fontId="29" fillId="0" borderId="0" xfId="4" applyFont="1" applyAlignment="1">
      <alignment horizontal="left" vertical="center"/>
    </xf>
    <xf numFmtId="0" fontId="8" fillId="0" borderId="41" xfId="4" applyBorder="1" applyAlignment="1">
      <alignment horizontal="center" vertical="center"/>
    </xf>
    <xf numFmtId="0" fontId="8" fillId="0" borderId="42" xfId="4" applyBorder="1" applyAlignment="1">
      <alignment horizontal="center" vertical="center" shrinkToFit="1"/>
    </xf>
    <xf numFmtId="180" fontId="36" fillId="9" borderId="24" xfId="4" applyNumberFormat="1" applyFont="1" applyFill="1" applyBorder="1"/>
    <xf numFmtId="180" fontId="36" fillId="9" borderId="43" xfId="4" applyNumberFormat="1" applyFont="1" applyFill="1" applyBorder="1"/>
    <xf numFmtId="180" fontId="29" fillId="9" borderId="20" xfId="4" applyNumberFormat="1" applyFont="1" applyFill="1" applyBorder="1" applyAlignment="1">
      <alignment vertical="center"/>
    </xf>
    <xf numFmtId="190" fontId="36" fillId="9" borderId="43" xfId="4" applyNumberFormat="1" applyFont="1" applyFill="1" applyBorder="1"/>
    <xf numFmtId="0" fontId="29" fillId="0" borderId="0" xfId="4" applyFont="1" applyAlignment="1">
      <alignment horizontal="right"/>
    </xf>
    <xf numFmtId="0" fontId="29" fillId="0" borderId="22" xfId="4" applyFont="1" applyBorder="1" applyAlignment="1">
      <alignment horizontal="right" vertical="center"/>
    </xf>
    <xf numFmtId="0" fontId="36" fillId="0" borderId="0" xfId="4" applyFont="1" applyAlignment="1">
      <alignment horizontal="center" vertical="center"/>
    </xf>
    <xf numFmtId="0" fontId="29" fillId="0" borderId="21" xfId="4" applyFont="1" applyBorder="1" applyAlignment="1">
      <alignment vertical="center"/>
    </xf>
    <xf numFmtId="0" fontId="29" fillId="0" borderId="3" xfId="4" applyFont="1" applyBorder="1" applyAlignment="1">
      <alignment vertical="center"/>
    </xf>
    <xf numFmtId="0" fontId="29" fillId="0" borderId="0" xfId="4" applyFont="1" applyAlignment="1">
      <alignment vertical="center"/>
    </xf>
    <xf numFmtId="180" fontId="36" fillId="9" borderId="28" xfId="4" applyNumberFormat="1" applyFont="1" applyFill="1" applyBorder="1"/>
    <xf numFmtId="180" fontId="36" fillId="9" borderId="2" xfId="4" applyNumberFormat="1" applyFont="1" applyFill="1" applyBorder="1"/>
    <xf numFmtId="180" fontId="36" fillId="0" borderId="0" xfId="4" applyNumberFormat="1" applyFont="1"/>
    <xf numFmtId="180" fontId="36" fillId="6" borderId="101" xfId="4" applyNumberFormat="1" applyFont="1" applyFill="1" applyBorder="1" applyAlignment="1">
      <alignment horizontal="right"/>
    </xf>
    <xf numFmtId="180" fontId="36" fillId="6" borderId="102" xfId="4" applyNumberFormat="1" applyFont="1" applyFill="1" applyBorder="1" applyAlignment="1">
      <alignment horizontal="right"/>
    </xf>
    <xf numFmtId="180" fontId="36" fillId="4" borderId="0" xfId="4" applyNumberFormat="1" applyFont="1" applyFill="1" applyAlignment="1">
      <alignment horizontal="right"/>
    </xf>
    <xf numFmtId="180" fontId="36" fillId="6" borderId="103" xfId="4" applyNumberFormat="1" applyFont="1" applyFill="1" applyBorder="1" applyAlignment="1">
      <alignment horizontal="right"/>
    </xf>
    <xf numFmtId="180" fontId="36" fillId="6" borderId="104" xfId="4" applyNumberFormat="1" applyFont="1" applyFill="1" applyBorder="1" applyAlignment="1">
      <alignment horizontal="right"/>
    </xf>
    <xf numFmtId="180" fontId="36" fillId="9" borderId="44" xfId="4" applyNumberFormat="1" applyFont="1" applyFill="1" applyBorder="1"/>
    <xf numFmtId="180" fontId="36" fillId="9" borderId="16" xfId="4" applyNumberFormat="1" applyFont="1" applyFill="1" applyBorder="1"/>
    <xf numFmtId="180" fontId="36" fillId="4" borderId="0" xfId="4" applyNumberFormat="1" applyFont="1" applyFill="1"/>
    <xf numFmtId="190" fontId="36" fillId="9" borderId="37" xfId="4" applyNumberFormat="1" applyFont="1" applyFill="1" applyBorder="1"/>
    <xf numFmtId="9" fontId="36" fillId="9" borderId="1" xfId="4" applyNumberFormat="1" applyFont="1" applyFill="1" applyBorder="1"/>
    <xf numFmtId="180" fontId="36" fillId="6" borderId="101" xfId="4" applyNumberFormat="1" applyFont="1" applyFill="1" applyBorder="1" applyProtection="1">
      <protection locked="0"/>
    </xf>
    <xf numFmtId="180" fontId="36" fillId="6" borderId="103" xfId="4" applyNumberFormat="1" applyFont="1" applyFill="1" applyBorder="1" applyProtection="1">
      <protection locked="0"/>
    </xf>
    <xf numFmtId="0" fontId="8" fillId="6" borderId="45" xfId="4" applyFill="1" applyBorder="1" applyAlignment="1" applyProtection="1">
      <alignment horizontal="center" vertical="center"/>
      <protection locked="0"/>
    </xf>
    <xf numFmtId="0" fontId="8" fillId="6" borderId="46" xfId="4" applyFill="1" applyBorder="1" applyAlignment="1" applyProtection="1">
      <alignment horizontal="center" vertical="center"/>
      <protection locked="0"/>
    </xf>
    <xf numFmtId="0" fontId="8" fillId="6" borderId="47" xfId="4" applyFill="1" applyBorder="1" applyAlignment="1" applyProtection="1">
      <alignment horizontal="center" vertical="center"/>
      <protection locked="0"/>
    </xf>
    <xf numFmtId="0" fontId="8" fillId="6" borderId="48" xfId="4" applyFill="1" applyBorder="1" applyAlignment="1" applyProtection="1">
      <alignment horizontal="center" vertical="center"/>
      <protection locked="0"/>
    </xf>
    <xf numFmtId="0" fontId="8" fillId="6" borderId="48" xfId="4" applyFill="1" applyBorder="1" applyAlignment="1" applyProtection="1">
      <alignment horizontal="center"/>
      <protection locked="0"/>
    </xf>
    <xf numFmtId="0" fontId="29" fillId="6" borderId="45" xfId="4" applyFont="1" applyFill="1" applyBorder="1" applyAlignment="1" applyProtection="1">
      <alignment horizontal="right" vertical="center"/>
      <protection locked="0"/>
    </xf>
    <xf numFmtId="0" fontId="29" fillId="6" borderId="49" xfId="4" applyFont="1" applyFill="1" applyBorder="1" applyAlignment="1" applyProtection="1">
      <alignment horizontal="right" vertical="center"/>
      <protection locked="0"/>
    </xf>
    <xf numFmtId="0" fontId="8" fillId="6" borderId="45" xfId="4" applyFill="1" applyBorder="1" applyAlignment="1" applyProtection="1">
      <alignment horizontal="right" vertical="center"/>
      <protection locked="0"/>
    </xf>
    <xf numFmtId="0" fontId="8" fillId="6" borderId="46" xfId="4" applyFill="1" applyBorder="1" applyAlignment="1" applyProtection="1">
      <alignment horizontal="right" vertical="center"/>
      <protection locked="0"/>
    </xf>
    <xf numFmtId="0" fontId="8" fillId="6" borderId="49" xfId="4" applyFill="1" applyBorder="1" applyAlignment="1" applyProtection="1">
      <alignment horizontal="right" vertical="center"/>
      <protection locked="0"/>
    </xf>
    <xf numFmtId="0" fontId="52" fillId="6" borderId="28" xfId="0" applyFont="1" applyFill="1" applyBorder="1" applyAlignment="1" applyProtection="1">
      <alignment horizontal="left" vertical="center"/>
      <protection locked="0"/>
    </xf>
    <xf numFmtId="0" fontId="14" fillId="12" borderId="1" xfId="0" applyFont="1" applyFill="1" applyBorder="1" applyAlignment="1">
      <alignment vertical="center" shrinkToFit="1"/>
    </xf>
    <xf numFmtId="179" fontId="14" fillId="12" borderId="1" xfId="0" applyNumberFormat="1" applyFont="1" applyFill="1" applyBorder="1" applyAlignment="1">
      <alignment vertical="center" shrinkToFit="1"/>
    </xf>
    <xf numFmtId="0" fontId="0" fillId="5" borderId="1" xfId="0" applyFill="1" applyBorder="1">
      <alignment vertical="center"/>
    </xf>
    <xf numFmtId="0" fontId="0" fillId="0" borderId="7" xfId="0" applyBorder="1">
      <alignment vertical="center"/>
    </xf>
    <xf numFmtId="177" fontId="14" fillId="2" borderId="1" xfId="0" applyNumberFormat="1" applyFont="1" applyFill="1" applyBorder="1" applyAlignment="1">
      <alignment vertical="center" shrinkToFit="1"/>
    </xf>
    <xf numFmtId="49" fontId="14" fillId="2" borderId="1" xfId="0" applyNumberFormat="1" applyFont="1" applyFill="1" applyBorder="1" applyAlignment="1">
      <alignment horizontal="center" vertical="center"/>
    </xf>
    <xf numFmtId="49" fontId="14" fillId="2" borderId="50"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4" fillId="0" borderId="12" xfId="0" applyNumberFormat="1" applyFont="1" applyBorder="1" applyAlignment="1">
      <alignment vertical="center" shrinkToFit="1"/>
    </xf>
    <xf numFmtId="181" fontId="14" fillId="2" borderId="1" xfId="0" applyNumberFormat="1" applyFont="1" applyFill="1" applyBorder="1" applyAlignment="1" applyProtection="1">
      <alignment vertical="center" shrinkToFit="1"/>
      <protection hidden="1"/>
    </xf>
    <xf numFmtId="49" fontId="20" fillId="0" borderId="12" xfId="0" applyNumberFormat="1" applyFont="1" applyBorder="1" applyAlignment="1">
      <alignment vertical="center" shrinkToFit="1"/>
    </xf>
    <xf numFmtId="49" fontId="4" fillId="0" borderId="11" xfId="0" applyNumberFormat="1" applyFont="1" applyBorder="1" applyAlignment="1">
      <alignment vertical="center" shrinkToFit="1"/>
    </xf>
    <xf numFmtId="0" fontId="18" fillId="0" borderId="2" xfId="5" applyFont="1" applyBorder="1" applyAlignment="1">
      <alignment horizontal="left" vertical="center" wrapText="1"/>
    </xf>
    <xf numFmtId="0" fontId="14" fillId="2" borderId="1" xfId="0" applyFont="1" applyFill="1" applyBorder="1" applyAlignment="1">
      <alignment vertical="center" shrinkToFit="1"/>
    </xf>
    <xf numFmtId="49" fontId="4" fillId="0" borderId="3" xfId="0" applyNumberFormat="1" applyFont="1" applyBorder="1" applyAlignment="1">
      <alignment vertical="center" shrinkToFit="1"/>
    </xf>
    <xf numFmtId="49" fontId="14" fillId="0" borderId="0" xfId="0" applyNumberFormat="1" applyFont="1">
      <alignment vertical="center"/>
    </xf>
    <xf numFmtId="0" fontId="14" fillId="0" borderId="51" xfId="0" applyFont="1" applyBorder="1">
      <alignment vertical="center"/>
    </xf>
    <xf numFmtId="49" fontId="14" fillId="0" borderId="51" xfId="0" applyNumberFormat="1" applyFont="1" applyBorder="1">
      <alignment vertical="center"/>
    </xf>
    <xf numFmtId="0" fontId="14" fillId="0" borderId="105" xfId="0" applyFont="1" applyBorder="1" applyAlignment="1">
      <alignment horizontal="right" vertical="center"/>
    </xf>
    <xf numFmtId="181" fontId="14" fillId="8" borderId="106" xfId="0" applyNumberFormat="1" applyFont="1" applyFill="1" applyBorder="1" applyAlignment="1" applyProtection="1">
      <alignment vertical="center" shrinkToFit="1"/>
      <protection hidden="1"/>
    </xf>
    <xf numFmtId="49" fontId="21" fillId="0" borderId="0" xfId="0" applyNumberFormat="1" applyFont="1" applyAlignment="1">
      <alignment horizontal="right" vertical="center"/>
    </xf>
    <xf numFmtId="180" fontId="14" fillId="10" borderId="1" xfId="0" applyNumberFormat="1" applyFont="1" applyFill="1" applyBorder="1" applyAlignment="1" applyProtection="1">
      <alignment vertical="center" shrinkToFit="1"/>
      <protection locked="0"/>
    </xf>
    <xf numFmtId="0" fontId="22" fillId="0" borderId="6" xfId="0" applyFont="1" applyBorder="1" applyAlignment="1">
      <alignment vertical="center" wrapText="1"/>
    </xf>
    <xf numFmtId="49" fontId="4" fillId="6" borderId="13" xfId="0" applyNumberFormat="1" applyFont="1" applyFill="1" applyBorder="1" applyAlignment="1" applyProtection="1">
      <alignment vertical="center" shrinkToFit="1"/>
      <protection locked="0"/>
    </xf>
    <xf numFmtId="0" fontId="11" fillId="0" borderId="6" xfId="0" applyFont="1" applyBorder="1" applyAlignment="1">
      <alignment vertical="center" wrapText="1"/>
    </xf>
    <xf numFmtId="181" fontId="22" fillId="6" borderId="1" xfId="0" applyNumberFormat="1" applyFont="1" applyFill="1" applyBorder="1" applyAlignment="1" applyProtection="1">
      <alignment horizontal="right" vertical="center" shrinkToFit="1"/>
      <protection locked="0"/>
    </xf>
    <xf numFmtId="181" fontId="22" fillId="6" borderId="16" xfId="0" applyNumberFormat="1" applyFont="1" applyFill="1" applyBorder="1" applyAlignment="1" applyProtection="1">
      <alignment horizontal="left" vertical="center" shrinkToFit="1"/>
      <protection locked="0"/>
    </xf>
    <xf numFmtId="0" fontId="51" fillId="0" borderId="1" xfId="0" applyFont="1" applyBorder="1">
      <alignment vertical="center"/>
    </xf>
    <xf numFmtId="178" fontId="22" fillId="0" borderId="2" xfId="0" applyNumberFormat="1" applyFont="1" applyBorder="1" applyAlignment="1">
      <alignment horizontal="right" vertical="center"/>
    </xf>
    <xf numFmtId="0" fontId="51" fillId="10" borderId="1" xfId="0" applyFont="1" applyFill="1" applyBorder="1" applyAlignment="1">
      <alignment vertical="center" wrapText="1"/>
    </xf>
    <xf numFmtId="0" fontId="51" fillId="10" borderId="1" xfId="0" applyFont="1" applyFill="1" applyBorder="1">
      <alignment vertical="center"/>
    </xf>
    <xf numFmtId="0" fontId="12" fillId="10" borderId="1" xfId="0" applyFont="1" applyFill="1" applyBorder="1" applyAlignment="1">
      <alignment vertical="center" shrinkToFit="1"/>
    </xf>
    <xf numFmtId="183" fontId="12" fillId="10" borderId="1" xfId="0" applyNumberFormat="1" applyFont="1" applyFill="1" applyBorder="1" applyAlignment="1">
      <alignment vertical="center" shrinkToFit="1"/>
    </xf>
    <xf numFmtId="189" fontId="22" fillId="10" borderId="1" xfId="2" applyNumberFormat="1" applyFont="1" applyFill="1" applyBorder="1" applyProtection="1">
      <alignment vertical="center"/>
    </xf>
    <xf numFmtId="177" fontId="14" fillId="10" borderId="1" xfId="0" applyNumberFormat="1" applyFont="1" applyFill="1" applyBorder="1" applyAlignment="1">
      <alignment vertical="center" shrinkToFit="1"/>
    </xf>
    <xf numFmtId="0" fontId="51" fillId="10" borderId="1" xfId="0" applyFont="1" applyFill="1" applyBorder="1" applyAlignment="1">
      <alignment vertical="center" shrinkToFit="1"/>
    </xf>
    <xf numFmtId="181" fontId="12" fillId="10" borderId="52" xfId="0" applyNumberFormat="1" applyFont="1" applyFill="1" applyBorder="1" applyAlignment="1">
      <alignment vertical="center" shrinkToFit="1"/>
    </xf>
    <xf numFmtId="183" fontId="22" fillId="0" borderId="1" xfId="0" applyNumberFormat="1" applyFont="1" applyBorder="1" applyAlignment="1">
      <alignment vertical="center" shrinkToFit="1"/>
    </xf>
    <xf numFmtId="187" fontId="50" fillId="0" borderId="1" xfId="0" applyNumberFormat="1" applyFont="1" applyBorder="1" applyAlignment="1">
      <alignment horizontal="right" vertical="center"/>
    </xf>
    <xf numFmtId="183" fontId="22" fillId="0" borderId="1" xfId="0" applyNumberFormat="1" applyFont="1" applyBorder="1" applyAlignment="1">
      <alignment horizontal="right" vertical="center" shrinkToFit="1"/>
    </xf>
    <xf numFmtId="177" fontId="22" fillId="7" borderId="1" xfId="0" applyNumberFormat="1" applyFont="1" applyFill="1" applyBorder="1" applyAlignment="1">
      <alignment vertical="center" shrinkToFit="1"/>
    </xf>
    <xf numFmtId="178" fontId="50" fillId="0" borderId="1" xfId="0" applyNumberFormat="1" applyFont="1" applyBorder="1" applyAlignment="1">
      <alignment horizontal="right" vertical="center"/>
    </xf>
    <xf numFmtId="0" fontId="57" fillId="4" borderId="0" xfId="0" applyFont="1" applyFill="1" applyAlignment="1">
      <alignment horizontal="center" vertical="center" wrapText="1"/>
    </xf>
    <xf numFmtId="38" fontId="22" fillId="12" borderId="22" xfId="2" applyFont="1" applyFill="1" applyBorder="1" applyAlignment="1" applyProtection="1">
      <alignment vertical="center" shrinkToFit="1"/>
    </xf>
    <xf numFmtId="179" fontId="58" fillId="0" borderId="22" xfId="0" applyNumberFormat="1" applyFont="1" applyBorder="1" applyAlignment="1">
      <alignment vertical="center" wrapText="1" shrinkToFit="1"/>
    </xf>
    <xf numFmtId="38" fontId="22" fillId="13" borderId="53" xfId="2" applyFont="1" applyFill="1" applyBorder="1" applyAlignment="1" applyProtection="1">
      <alignment horizontal="right" vertical="center" shrinkToFit="1"/>
    </xf>
    <xf numFmtId="38" fontId="22" fillId="8" borderId="1" xfId="2" applyFont="1" applyFill="1" applyBorder="1" applyAlignment="1" applyProtection="1">
      <alignment horizontal="right" vertical="center" shrinkToFit="1"/>
    </xf>
    <xf numFmtId="185" fontId="48" fillId="5" borderId="9" xfId="0" applyNumberFormat="1" applyFont="1" applyFill="1" applyBorder="1" applyAlignment="1">
      <alignment horizontal="right" vertical="center"/>
    </xf>
    <xf numFmtId="0" fontId="48" fillId="5" borderId="3" xfId="0" applyFont="1" applyFill="1" applyBorder="1">
      <alignment vertical="center"/>
    </xf>
    <xf numFmtId="0" fontId="0" fillId="0" borderId="3" xfId="0" applyBorder="1">
      <alignment vertical="center"/>
    </xf>
    <xf numFmtId="184" fontId="48" fillId="5" borderId="54" xfId="0" applyNumberFormat="1" applyFont="1" applyFill="1" applyBorder="1" applyAlignment="1">
      <alignment horizontal="left" vertical="center" shrinkToFit="1"/>
    </xf>
    <xf numFmtId="0" fontId="49" fillId="5" borderId="16" xfId="5" applyFont="1" applyFill="1" applyBorder="1" applyAlignment="1">
      <alignment horizontal="left" vertical="center"/>
    </xf>
    <xf numFmtId="185" fontId="48" fillId="5" borderId="16" xfId="0" applyNumberFormat="1" applyFont="1" applyFill="1" applyBorder="1" applyAlignment="1">
      <alignment horizontal="right" vertical="center"/>
    </xf>
    <xf numFmtId="0" fontId="48" fillId="5" borderId="15" xfId="0" applyFont="1" applyFill="1" applyBorder="1">
      <alignment vertical="center"/>
    </xf>
    <xf numFmtId="181" fontId="11" fillId="0" borderId="1" xfId="0" applyNumberFormat="1" applyFont="1" applyBorder="1" applyAlignment="1" applyProtection="1">
      <alignment horizontal="left" vertical="center" shrinkToFit="1"/>
      <protection locked="0"/>
    </xf>
    <xf numFmtId="0" fontId="49" fillId="5" borderId="16" xfId="5" applyFont="1" applyFill="1" applyBorder="1" applyAlignment="1">
      <alignment horizontal="left" vertical="center" wrapText="1"/>
    </xf>
    <xf numFmtId="187" fontId="48" fillId="5" borderId="16" xfId="0" applyNumberFormat="1" applyFont="1" applyFill="1" applyBorder="1" applyAlignment="1">
      <alignment vertical="center" shrinkToFit="1"/>
    </xf>
    <xf numFmtId="187" fontId="48" fillId="5" borderId="1" xfId="0" applyNumberFormat="1" applyFont="1" applyFill="1" applyBorder="1" applyAlignment="1" applyProtection="1">
      <alignment vertical="center" shrinkToFit="1"/>
      <protection locked="0"/>
    </xf>
    <xf numFmtId="187" fontId="48" fillId="5" borderId="1" xfId="0" applyNumberFormat="1" applyFont="1" applyFill="1" applyBorder="1" applyAlignment="1">
      <alignment vertical="center" shrinkToFit="1"/>
    </xf>
    <xf numFmtId="187" fontId="48" fillId="5" borderId="1" xfId="0" applyNumberFormat="1" applyFont="1" applyFill="1" applyBorder="1" applyAlignment="1">
      <alignment horizontal="right" vertical="center" shrinkToFit="1"/>
    </xf>
    <xf numFmtId="187" fontId="0" fillId="5" borderId="1" xfId="0" applyNumberFormat="1" applyFill="1" applyBorder="1">
      <alignment vertical="center"/>
    </xf>
    <xf numFmtId="187" fontId="0" fillId="0" borderId="1" xfId="0" applyNumberFormat="1" applyBorder="1">
      <alignment vertical="center"/>
    </xf>
    <xf numFmtId="187" fontId="48" fillId="5" borderId="9" xfId="0" applyNumberFormat="1" applyFont="1" applyFill="1" applyBorder="1" applyAlignment="1">
      <alignment vertical="center" shrinkToFit="1"/>
    </xf>
    <xf numFmtId="186" fontId="48" fillId="5" borderId="1" xfId="2" applyNumberFormat="1" applyFont="1" applyFill="1" applyBorder="1">
      <alignment vertical="center"/>
    </xf>
    <xf numFmtId="187" fontId="50" fillId="0" borderId="27" xfId="0" applyNumberFormat="1" applyFont="1" applyBorder="1" applyAlignment="1">
      <alignment horizontal="right" vertical="center"/>
    </xf>
    <xf numFmtId="186" fontId="48" fillId="5" borderId="9" xfId="2" applyNumberFormat="1" applyFont="1" applyFill="1" applyBorder="1">
      <alignment vertical="center"/>
    </xf>
    <xf numFmtId="187" fontId="50" fillId="0" borderId="37" xfId="0" applyNumberFormat="1" applyFont="1" applyBorder="1" applyAlignment="1">
      <alignment horizontal="right" vertical="center"/>
    </xf>
    <xf numFmtId="186" fontId="48" fillId="5" borderId="16" xfId="2" applyNumberFormat="1" applyFont="1" applyFill="1" applyBorder="1">
      <alignment vertical="center"/>
    </xf>
    <xf numFmtId="187" fontId="50" fillId="0" borderId="44" xfId="0" applyNumberFormat="1" applyFont="1" applyBorder="1" applyAlignment="1">
      <alignment horizontal="right" vertical="center"/>
    </xf>
    <xf numFmtId="187" fontId="51" fillId="0" borderId="27" xfId="0" applyNumberFormat="1" applyFont="1" applyBorder="1">
      <alignment vertical="center"/>
    </xf>
    <xf numFmtId="187" fontId="0" fillId="0" borderId="27" xfId="0" applyNumberFormat="1" applyBorder="1">
      <alignment vertical="center"/>
    </xf>
    <xf numFmtId="0" fontId="48" fillId="5" borderId="55" xfId="0" applyFont="1" applyFill="1" applyBorder="1" applyAlignment="1">
      <alignment horizontal="right" vertical="center"/>
    </xf>
    <xf numFmtId="178" fontId="48" fillId="5" borderId="55" xfId="0" applyNumberFormat="1" applyFont="1" applyFill="1" applyBorder="1" applyAlignment="1" applyProtection="1">
      <alignment vertical="center" shrinkToFit="1"/>
      <protection locked="0"/>
    </xf>
    <xf numFmtId="181" fontId="11" fillId="6" borderId="3" xfId="0" applyNumberFormat="1" applyFont="1" applyFill="1" applyBorder="1" applyAlignment="1" applyProtection="1">
      <alignment vertical="center" shrinkToFit="1"/>
      <protection locked="0"/>
    </xf>
    <xf numFmtId="0" fontId="11" fillId="4" borderId="0" xfId="0" applyFont="1" applyFill="1" applyAlignment="1">
      <alignment vertical="center" wrapText="1"/>
    </xf>
    <xf numFmtId="0" fontId="22" fillId="4" borderId="56" xfId="0" applyFont="1" applyFill="1" applyBorder="1" applyAlignment="1">
      <alignment vertical="center" wrapText="1"/>
    </xf>
    <xf numFmtId="181" fontId="22" fillId="6" borderId="16" xfId="0" applyNumberFormat="1" applyFont="1" applyFill="1" applyBorder="1" applyAlignment="1" applyProtection="1">
      <alignment horizontal="right" vertical="center" shrinkToFit="1"/>
      <protection locked="0"/>
    </xf>
    <xf numFmtId="181" fontId="22" fillId="6" borderId="2" xfId="0" applyNumberFormat="1" applyFont="1" applyFill="1" applyBorder="1" applyAlignment="1" applyProtection="1">
      <alignment horizontal="right" vertical="center" shrinkToFit="1"/>
      <protection locked="0"/>
    </xf>
    <xf numFmtId="176" fontId="22" fillId="0" borderId="2" xfId="0" applyNumberFormat="1" applyFont="1" applyBorder="1" applyAlignment="1">
      <alignment horizontal="right" vertical="center"/>
    </xf>
    <xf numFmtId="1" fontId="51" fillId="8" borderId="27" xfId="0" applyNumberFormat="1" applyFont="1" applyFill="1" applyBorder="1" applyAlignment="1">
      <alignment vertical="center" shrinkToFit="1"/>
    </xf>
    <xf numFmtId="178" fontId="22" fillId="0" borderId="2" xfId="0" applyNumberFormat="1" applyFont="1" applyBorder="1" applyAlignment="1" applyProtection="1">
      <alignment horizontal="right" vertical="center"/>
      <protection locked="0"/>
    </xf>
    <xf numFmtId="183" fontId="50" fillId="0" borderId="1" xfId="0" applyNumberFormat="1" applyFont="1" applyBorder="1" applyAlignment="1">
      <alignment horizontal="right" vertical="center"/>
    </xf>
    <xf numFmtId="178" fontId="22" fillId="6" borderId="2" xfId="0" applyNumberFormat="1" applyFont="1" applyFill="1" applyBorder="1" applyAlignment="1" applyProtection="1">
      <alignment horizontal="right" vertical="center"/>
      <protection locked="0"/>
    </xf>
    <xf numFmtId="0" fontId="23" fillId="0" borderId="2" xfId="5" applyFont="1" applyBorder="1" applyAlignment="1">
      <alignment horizontal="left" vertical="center" wrapText="1"/>
    </xf>
    <xf numFmtId="177" fontId="22" fillId="6" borderId="1" xfId="0" applyNumberFormat="1" applyFont="1" applyFill="1" applyBorder="1" applyAlignment="1" applyProtection="1">
      <alignment horizontal="right" vertical="center"/>
      <protection locked="0"/>
    </xf>
    <xf numFmtId="178" fontId="50" fillId="13" borderId="52" xfId="0" applyNumberFormat="1" applyFont="1" applyFill="1" applyBorder="1" applyAlignment="1">
      <alignment horizontal="right" vertical="center"/>
    </xf>
    <xf numFmtId="178" fontId="50" fillId="13" borderId="57" xfId="0" applyNumberFormat="1" applyFont="1" applyFill="1" applyBorder="1" applyAlignment="1">
      <alignment horizontal="right" vertical="center"/>
    </xf>
    <xf numFmtId="177" fontId="22" fillId="13" borderId="52" xfId="0" applyNumberFormat="1" applyFont="1" applyFill="1" applyBorder="1" applyAlignment="1">
      <alignment horizontal="right" vertical="center"/>
    </xf>
    <xf numFmtId="178" fontId="50" fillId="0" borderId="16" xfId="0" applyNumberFormat="1" applyFont="1" applyBorder="1" applyAlignment="1">
      <alignment horizontal="right" vertical="center"/>
    </xf>
    <xf numFmtId="1" fontId="51" fillId="8" borderId="28" xfId="0" applyNumberFormat="1" applyFont="1" applyFill="1" applyBorder="1" applyAlignment="1">
      <alignment horizontal="right" vertical="center" shrinkToFit="1"/>
    </xf>
    <xf numFmtId="1" fontId="51" fillId="8" borderId="28" xfId="0" applyNumberFormat="1" applyFont="1" applyFill="1" applyBorder="1" applyAlignment="1">
      <alignment vertical="center" shrinkToFit="1"/>
    </xf>
    <xf numFmtId="177" fontId="22" fillId="6" borderId="2" xfId="0" applyNumberFormat="1" applyFont="1" applyFill="1" applyBorder="1" applyAlignment="1" applyProtection="1">
      <alignment horizontal="right" vertical="center"/>
      <protection locked="0"/>
    </xf>
    <xf numFmtId="178" fontId="50" fillId="13" borderId="31" xfId="0" applyNumberFormat="1" applyFont="1" applyFill="1" applyBorder="1" applyAlignment="1">
      <alignment horizontal="right" vertical="center"/>
    </xf>
    <xf numFmtId="0" fontId="59" fillId="0" borderId="0" xfId="0" applyFont="1">
      <alignment vertical="center"/>
    </xf>
    <xf numFmtId="0" fontId="44" fillId="0" borderId="0" xfId="0" applyFont="1">
      <alignment vertical="center"/>
    </xf>
    <xf numFmtId="188" fontId="63" fillId="0" borderId="1" xfId="3" applyNumberFormat="1" applyFont="1" applyBorder="1" applyAlignment="1">
      <alignment shrinkToFit="1"/>
    </xf>
    <xf numFmtId="0" fontId="8" fillId="0" borderId="1" xfId="3" applyBorder="1" applyAlignment="1">
      <alignment shrinkToFit="1"/>
    </xf>
    <xf numFmtId="0" fontId="8" fillId="0" borderId="1" xfId="3" applyBorder="1" applyAlignment="1"/>
    <xf numFmtId="188" fontId="63" fillId="0" borderId="9" xfId="3" applyNumberFormat="1" applyFont="1" applyBorder="1" applyAlignment="1">
      <alignment shrinkToFit="1"/>
    </xf>
    <xf numFmtId="0" fontId="8" fillId="0" borderId="9" xfId="3" applyBorder="1" applyAlignment="1">
      <alignment shrinkToFit="1"/>
    </xf>
    <xf numFmtId="0" fontId="8" fillId="0" borderId="9" xfId="3" applyBorder="1" applyAlignment="1"/>
    <xf numFmtId="188" fontId="63" fillId="0" borderId="16" xfId="3" applyNumberFormat="1" applyFont="1" applyBorder="1" applyAlignment="1">
      <alignment shrinkToFit="1"/>
    </xf>
    <xf numFmtId="0" fontId="8" fillId="0" borderId="16" xfId="3" applyBorder="1" applyAlignment="1">
      <alignment shrinkToFit="1"/>
    </xf>
    <xf numFmtId="0" fontId="8" fillId="0" borderId="16" xfId="3" applyBorder="1" applyAlignment="1"/>
    <xf numFmtId="188" fontId="55" fillId="0" borderId="1" xfId="3" applyNumberFormat="1" applyFont="1" applyBorder="1" applyAlignment="1">
      <alignment shrinkToFit="1"/>
    </xf>
    <xf numFmtId="0" fontId="64" fillId="0" borderId="1" xfId="3" applyFont="1" applyBorder="1" applyAlignment="1">
      <alignment shrinkToFit="1"/>
    </xf>
    <xf numFmtId="49" fontId="65" fillId="0" borderId="1" xfId="0" applyNumberFormat="1" applyFont="1" applyBorder="1" applyAlignment="1">
      <alignment vertical="center" shrinkToFit="1"/>
    </xf>
    <xf numFmtId="49" fontId="43" fillId="0" borderId="1" xfId="0" applyNumberFormat="1" applyFont="1" applyBorder="1" applyAlignment="1">
      <alignment vertical="center" shrinkToFit="1"/>
    </xf>
    <xf numFmtId="49" fontId="65" fillId="0" borderId="9" xfId="0" applyNumberFormat="1" applyFont="1" applyBorder="1" applyAlignment="1">
      <alignment vertical="center" shrinkToFit="1"/>
    </xf>
    <xf numFmtId="49" fontId="43" fillId="0" borderId="9" xfId="0" applyNumberFormat="1" applyFont="1" applyBorder="1" applyAlignment="1">
      <alignment vertical="center" shrinkToFit="1"/>
    </xf>
    <xf numFmtId="49" fontId="65" fillId="0" borderId="54" xfId="0" applyNumberFormat="1" applyFont="1" applyBorder="1" applyAlignment="1">
      <alignment vertical="center" shrinkToFit="1"/>
    </xf>
    <xf numFmtId="49" fontId="43" fillId="0" borderId="16" xfId="0" applyNumberFormat="1" applyFont="1" applyBorder="1" applyAlignment="1">
      <alignment vertical="center" shrinkToFit="1"/>
    </xf>
    <xf numFmtId="49" fontId="43" fillId="0" borderId="44" xfId="0" applyNumberFormat="1" applyFont="1" applyBorder="1" applyAlignment="1">
      <alignment horizontal="right" vertical="center"/>
    </xf>
    <xf numFmtId="49" fontId="65" fillId="0" borderId="7" xfId="0" applyNumberFormat="1" applyFont="1" applyBorder="1" applyAlignment="1">
      <alignment vertical="center" shrinkToFit="1"/>
    </xf>
    <xf numFmtId="49" fontId="43" fillId="0" borderId="27" xfId="0" applyNumberFormat="1" applyFont="1" applyBorder="1" applyAlignment="1">
      <alignment horizontal="right" vertical="center"/>
    </xf>
    <xf numFmtId="49" fontId="66" fillId="0" borderId="64" xfId="0" applyNumberFormat="1" applyFont="1" applyBorder="1">
      <alignment vertical="center"/>
    </xf>
    <xf numFmtId="49" fontId="14" fillId="0" borderId="87" xfId="0" applyNumberFormat="1" applyFont="1" applyBorder="1">
      <alignment vertical="center"/>
    </xf>
    <xf numFmtId="49" fontId="66" fillId="0" borderId="78" xfId="0" applyNumberFormat="1" applyFont="1" applyBorder="1">
      <alignment vertical="center"/>
    </xf>
    <xf numFmtId="49" fontId="14" fillId="0" borderId="88" xfId="0" applyNumberFormat="1" applyFont="1" applyBorder="1">
      <alignment vertical="center"/>
    </xf>
    <xf numFmtId="49" fontId="14" fillId="0" borderId="78" xfId="0" applyNumberFormat="1" applyFont="1" applyBorder="1">
      <alignment vertical="center"/>
    </xf>
    <xf numFmtId="0" fontId="0" fillId="0" borderId="64" xfId="0" applyBorder="1">
      <alignment vertical="center"/>
    </xf>
    <xf numFmtId="0" fontId="0" fillId="0" borderId="87" xfId="0" applyBorder="1">
      <alignment vertical="center"/>
    </xf>
    <xf numFmtId="0" fontId="0" fillId="0" borderId="78" xfId="0" applyBorder="1">
      <alignment vertical="center"/>
    </xf>
    <xf numFmtId="0" fontId="0" fillId="0" borderId="51" xfId="0" applyBorder="1">
      <alignment vertical="center"/>
    </xf>
    <xf numFmtId="0" fontId="0" fillId="0" borderId="88" xfId="0" applyBorder="1">
      <alignment vertical="center"/>
    </xf>
    <xf numFmtId="49" fontId="14" fillId="0" borderId="64" xfId="0" applyNumberFormat="1" applyFont="1" applyBorder="1">
      <alignment vertical="center"/>
    </xf>
    <xf numFmtId="0" fontId="11" fillId="6" borderId="13" xfId="0" applyFont="1" applyFill="1" applyBorder="1" applyAlignment="1">
      <alignment vertical="center" wrapText="1"/>
    </xf>
    <xf numFmtId="0" fontId="4" fillId="7" borderId="17"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4" fillId="0" borderId="1" xfId="0" applyFont="1" applyBorder="1" applyAlignment="1">
      <alignment horizontal="left" vertical="center"/>
    </xf>
    <xf numFmtId="0" fontId="4" fillId="7" borderId="17" xfId="0" applyFont="1" applyFill="1" applyBorder="1" applyAlignment="1" applyProtection="1">
      <alignment horizontal="left" vertical="center" shrinkToFit="1"/>
      <protection locked="0"/>
    </xf>
    <xf numFmtId="0" fontId="4" fillId="7" borderId="59" xfId="0" applyFont="1" applyFill="1" applyBorder="1" applyAlignment="1" applyProtection="1">
      <alignment horizontal="left" vertical="center" shrinkToFit="1"/>
      <protection locked="0"/>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49" fontId="4" fillId="0" borderId="2" xfId="0" applyNumberFormat="1" applyFont="1" applyBorder="1" applyAlignment="1">
      <alignment horizontal="center" vertical="center"/>
    </xf>
    <xf numFmtId="0" fontId="6" fillId="0" borderId="21" xfId="0" applyFont="1" applyBorder="1" applyAlignment="1">
      <alignment horizontal="center" vertical="center"/>
    </xf>
    <xf numFmtId="191" fontId="4" fillId="7" borderId="1"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38" fontId="12" fillId="8" borderId="6" xfId="2" applyFont="1" applyFill="1" applyBorder="1" applyAlignment="1" applyProtection="1">
      <alignment horizontal="center" vertical="center" wrapText="1"/>
    </xf>
    <xf numFmtId="38" fontId="12" fillId="8" borderId="10" xfId="2" applyFont="1" applyFill="1" applyBorder="1" applyAlignment="1" applyProtection="1">
      <alignment horizontal="center" vertical="center" wrapText="1"/>
    </xf>
    <xf numFmtId="38" fontId="12" fillId="8" borderId="13" xfId="2" applyFont="1" applyFill="1" applyBorder="1" applyAlignment="1" applyProtection="1">
      <alignment horizontal="center" vertical="center" wrapText="1"/>
    </xf>
    <xf numFmtId="38" fontId="12" fillId="8" borderId="14" xfId="2" applyFont="1" applyFill="1" applyBorder="1" applyAlignment="1" applyProtection="1">
      <alignment horizontal="center" vertical="center" wrapText="1"/>
    </xf>
    <xf numFmtId="0" fontId="4" fillId="4" borderId="10" xfId="0" applyFont="1" applyFill="1" applyBorder="1" applyAlignment="1">
      <alignment horizontal="left"/>
    </xf>
    <xf numFmtId="0" fontId="4" fillId="4" borderId="11" xfId="0" applyFont="1" applyFill="1" applyBorder="1" applyAlignment="1">
      <alignment horizontal="left"/>
    </xf>
    <xf numFmtId="0" fontId="4" fillId="4" borderId="0" xfId="0" applyFont="1" applyFill="1" applyAlignment="1">
      <alignment horizontal="left"/>
    </xf>
    <xf numFmtId="0" fontId="4" fillId="4" borderId="12" xfId="0" applyFont="1" applyFill="1" applyBorder="1" applyAlignment="1">
      <alignment horizontal="left"/>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7" borderId="0" xfId="0" applyFont="1" applyFill="1" applyAlignment="1" applyProtection="1">
      <alignment horizontal="center"/>
      <protection locked="0"/>
    </xf>
    <xf numFmtId="0" fontId="60" fillId="0" borderId="10" xfId="0" applyFont="1" applyBorder="1" applyAlignment="1">
      <alignment horizontal="center"/>
    </xf>
    <xf numFmtId="0" fontId="4" fillId="7" borderId="1" xfId="0" applyFont="1" applyFill="1" applyBorder="1" applyAlignment="1" applyProtection="1">
      <alignment horizontal="center" vertical="center" wrapText="1"/>
      <protection locked="0"/>
    </xf>
    <xf numFmtId="192" fontId="4" fillId="7" borderId="1" xfId="0" applyNumberFormat="1" applyFont="1" applyFill="1" applyBorder="1" applyAlignment="1" applyProtection="1">
      <alignment horizontal="center" vertical="center" wrapText="1"/>
      <protection locked="0"/>
    </xf>
    <xf numFmtId="0" fontId="4" fillId="7" borderId="6" xfId="0"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4" fillId="7" borderId="5" xfId="0" applyFont="1" applyFill="1" applyBorder="1" applyAlignment="1" applyProtection="1">
      <alignment horizontal="left" vertical="center" wrapText="1"/>
      <protection locked="0"/>
    </xf>
    <xf numFmtId="0" fontId="4" fillId="7" borderId="0" xfId="0" applyFont="1" applyFill="1" applyAlignment="1" applyProtection="1">
      <alignment horizontal="left" vertical="center" wrapText="1"/>
      <protection locked="0"/>
    </xf>
    <xf numFmtId="0" fontId="4" fillId="7" borderId="12" xfId="0" applyFont="1" applyFill="1" applyBorder="1" applyAlignment="1" applyProtection="1">
      <alignment horizontal="left" vertical="center" wrapText="1"/>
      <protection locked="0"/>
    </xf>
    <xf numFmtId="0" fontId="4" fillId="7" borderId="13" xfId="0" applyFont="1" applyFill="1" applyBorder="1" applyAlignment="1" applyProtection="1">
      <alignment horizontal="left" vertical="center" wrapText="1"/>
      <protection locked="0"/>
    </xf>
    <xf numFmtId="0" fontId="4" fillId="7" borderId="14" xfId="0" applyFont="1" applyFill="1" applyBorder="1" applyAlignment="1" applyProtection="1">
      <alignment horizontal="left" vertical="center" wrapText="1"/>
      <protection locked="0"/>
    </xf>
    <xf numFmtId="0" fontId="4" fillId="7" borderId="15" xfId="0" applyFont="1" applyFill="1" applyBorder="1" applyAlignment="1" applyProtection="1">
      <alignment horizontal="left" vertical="center" wrapText="1"/>
      <protection locked="0"/>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7" borderId="21" xfId="0" applyFont="1" applyFill="1" applyBorder="1" applyAlignment="1" applyProtection="1">
      <alignment horizontal="left" vertical="center"/>
      <protection locked="0"/>
    </xf>
    <xf numFmtId="0" fontId="4" fillId="7" borderId="58" xfId="0" applyFont="1" applyFill="1" applyBorder="1" applyAlignment="1" applyProtection="1">
      <alignment horizontal="left" vertical="center"/>
      <protection locked="0"/>
    </xf>
    <xf numFmtId="0" fontId="4" fillId="7" borderId="3" xfId="0" applyFont="1" applyFill="1" applyBorder="1" applyAlignment="1" applyProtection="1">
      <alignment horizontal="left" vertical="center"/>
      <protection locked="0"/>
    </xf>
    <xf numFmtId="0" fontId="46" fillId="7" borderId="21" xfId="1" applyFill="1" applyBorder="1" applyAlignment="1" applyProtection="1">
      <alignment horizontal="left" vertical="center"/>
      <protection locked="0"/>
    </xf>
    <xf numFmtId="0" fontId="30" fillId="0" borderId="78"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79" xfId="0" applyFont="1" applyBorder="1" applyAlignment="1">
      <alignment horizontal="center" vertical="center" wrapText="1"/>
    </xf>
    <xf numFmtId="0" fontId="61" fillId="0" borderId="2" xfId="0" applyFont="1" applyBorder="1" applyAlignment="1">
      <alignment horizontal="center" vertical="center"/>
    </xf>
    <xf numFmtId="0" fontId="61" fillId="0" borderId="4" xfId="0" applyFont="1" applyBorder="1" applyAlignment="1">
      <alignment horizontal="center" vertical="center"/>
    </xf>
    <xf numFmtId="0" fontId="30" fillId="0" borderId="58" xfId="0" applyFont="1" applyBorder="1" applyAlignment="1">
      <alignment horizontal="center" vertical="center"/>
    </xf>
    <xf numFmtId="0" fontId="0" fillId="0" borderId="3" xfId="0" applyBorder="1" applyAlignment="1">
      <alignment horizontal="center" vertical="center"/>
    </xf>
    <xf numFmtId="0" fontId="22" fillId="0" borderId="6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15" xfId="0" applyFont="1" applyBorder="1" applyAlignment="1">
      <alignment horizontal="left" vertical="center" shrinkToFit="1"/>
    </xf>
    <xf numFmtId="0" fontId="30" fillId="0" borderId="75" xfId="0" applyFont="1" applyBorder="1" applyAlignment="1">
      <alignment horizontal="center" vertical="center" wrapText="1"/>
    </xf>
    <xf numFmtId="0" fontId="30" fillId="0" borderId="76" xfId="0" applyFont="1" applyBorder="1" applyAlignment="1">
      <alignment horizontal="center" vertical="center" wrapText="1"/>
    </xf>
    <xf numFmtId="0" fontId="30" fillId="0" borderId="77" xfId="0" applyFont="1" applyBorder="1" applyAlignment="1">
      <alignment horizontal="center" vertical="center" wrapText="1"/>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0" xfId="0" applyFont="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60" xfId="0" applyFont="1" applyBorder="1" applyAlignment="1">
      <alignment horizontal="center" vertical="center"/>
    </xf>
    <xf numFmtId="0" fontId="30" fillId="0" borderId="73" xfId="0" applyFont="1" applyBorder="1" applyAlignment="1">
      <alignment horizontal="center" vertical="center"/>
    </xf>
    <xf numFmtId="0" fontId="30" fillId="0" borderId="61" xfId="0" applyFont="1" applyBorder="1" applyAlignment="1">
      <alignment horizontal="center" vertical="center"/>
    </xf>
    <xf numFmtId="0" fontId="30" fillId="6" borderId="58" xfId="0" applyFont="1"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39" fillId="0" borderId="66"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15" xfId="0" applyFont="1" applyBorder="1" applyAlignment="1">
      <alignment horizontal="center" vertical="center" wrapText="1"/>
    </xf>
    <xf numFmtId="38" fontId="22" fillId="4" borderId="70" xfId="2" applyFont="1" applyFill="1" applyBorder="1" applyAlignment="1" applyProtection="1">
      <alignment horizontal="center" vertical="center" shrinkToFit="1"/>
    </xf>
    <xf numFmtId="38" fontId="22" fillId="4" borderId="71" xfId="2" applyFont="1" applyFill="1" applyBorder="1" applyAlignment="1" applyProtection="1">
      <alignment horizontal="center" vertical="center" shrinkToFit="1"/>
    </xf>
    <xf numFmtId="0" fontId="23" fillId="0" borderId="2" xfId="5" applyFont="1" applyBorder="1" applyAlignment="1">
      <alignment horizontal="left" vertical="center" wrapText="1"/>
    </xf>
    <xf numFmtId="0" fontId="23" fillId="0" borderId="16" xfId="5" applyFont="1" applyBorder="1" applyAlignment="1">
      <alignment horizontal="left" vertical="center" wrapText="1"/>
    </xf>
    <xf numFmtId="0" fontId="30" fillId="0" borderId="21" xfId="0" applyFont="1" applyBorder="1" applyAlignment="1">
      <alignment horizontal="center" vertical="center"/>
    </xf>
    <xf numFmtId="181" fontId="23" fillId="6" borderId="1" xfId="5" applyNumberFormat="1" applyFont="1" applyFill="1" applyBorder="1" applyAlignment="1" applyProtection="1">
      <alignment horizontal="right" vertical="center" shrinkToFit="1"/>
      <protection locked="0"/>
    </xf>
    <xf numFmtId="0" fontId="0" fillId="0" borderId="11" xfId="0" applyBorder="1" applyAlignment="1">
      <alignment horizontal="center" vertical="center"/>
    </xf>
    <xf numFmtId="0" fontId="30" fillId="6" borderId="21" xfId="0" applyFont="1" applyFill="1" applyBorder="1" applyAlignment="1" applyProtection="1">
      <alignment horizontal="center" vertical="center"/>
      <protection locked="0"/>
    </xf>
    <xf numFmtId="181" fontId="22" fillId="6" borderId="2" xfId="0" applyNumberFormat="1" applyFont="1" applyFill="1" applyBorder="1" applyAlignment="1" applyProtection="1">
      <alignment horizontal="right" vertical="center" shrinkToFit="1"/>
      <protection locked="0"/>
    </xf>
    <xf numFmtId="181" fontId="22" fillId="6" borderId="16" xfId="0" applyNumberFormat="1" applyFont="1" applyFill="1" applyBorder="1" applyAlignment="1" applyProtection="1">
      <alignment horizontal="right" vertical="center" shrinkToFit="1"/>
      <protection locked="0"/>
    </xf>
    <xf numFmtId="0" fontId="22" fillId="0" borderId="60" xfId="0" applyFont="1" applyBorder="1" applyAlignment="1">
      <alignment horizontal="center" vertical="center" wrapText="1"/>
    </xf>
    <xf numFmtId="0" fontId="22" fillId="0" borderId="73" xfId="0" applyFont="1" applyBorder="1" applyAlignment="1">
      <alignment horizontal="center" vertical="center" wrapText="1"/>
    </xf>
    <xf numFmtId="0" fontId="22" fillId="0" borderId="74" xfId="0" applyFont="1" applyBorder="1" applyAlignment="1">
      <alignment horizontal="center" vertical="center" wrapText="1"/>
    </xf>
    <xf numFmtId="177" fontId="22" fillId="10" borderId="2" xfId="0" applyNumberFormat="1" applyFont="1" applyFill="1" applyBorder="1" applyAlignment="1">
      <alignment horizontal="right" vertical="center"/>
    </xf>
    <xf numFmtId="177" fontId="22" fillId="10" borderId="16" xfId="0" applyNumberFormat="1" applyFont="1" applyFill="1" applyBorder="1" applyAlignment="1">
      <alignment horizontal="right" vertical="center"/>
    </xf>
    <xf numFmtId="0" fontId="22" fillId="0" borderId="2" xfId="0" applyFont="1" applyBorder="1" applyAlignment="1">
      <alignment horizontal="left" vertical="center"/>
    </xf>
    <xf numFmtId="0" fontId="22" fillId="0" borderId="4" xfId="0" applyFont="1" applyBorder="1" applyAlignment="1">
      <alignment horizontal="left" vertical="center"/>
    </xf>
    <xf numFmtId="0" fontId="22" fillId="0" borderId="16" xfId="0" applyFont="1" applyBorder="1" applyAlignment="1">
      <alignment horizontal="left" vertical="center"/>
    </xf>
    <xf numFmtId="181" fontId="23" fillId="6" borderId="16" xfId="5" applyNumberFormat="1" applyFont="1" applyFill="1" applyBorder="1" applyAlignment="1" applyProtection="1">
      <alignment horizontal="right" vertical="center" shrinkToFit="1"/>
      <protection locked="0"/>
    </xf>
    <xf numFmtId="0" fontId="61" fillId="0" borderId="72" xfId="0" applyFont="1" applyBorder="1" applyAlignment="1">
      <alignment horizontal="center" vertical="center"/>
    </xf>
    <xf numFmtId="0" fontId="61" fillId="0" borderId="54" xfId="0" applyFont="1" applyBorder="1" applyAlignment="1">
      <alignment horizontal="center" vertical="center"/>
    </xf>
    <xf numFmtId="1" fontId="51" fillId="8" borderId="28" xfId="0" applyNumberFormat="1" applyFont="1" applyFill="1" applyBorder="1" applyAlignment="1">
      <alignment horizontal="right" vertical="center" shrinkToFit="1"/>
    </xf>
    <xf numFmtId="1" fontId="51" fillId="8" borderId="44" xfId="0" applyNumberFormat="1" applyFont="1" applyFill="1" applyBorder="1" applyAlignment="1">
      <alignment horizontal="right" vertical="center" shrinkToFit="1"/>
    </xf>
    <xf numFmtId="38" fontId="22" fillId="8" borderId="2" xfId="2" applyFont="1" applyFill="1" applyBorder="1" applyAlignment="1" applyProtection="1">
      <alignment horizontal="right" vertical="center" shrinkToFit="1"/>
    </xf>
    <xf numFmtId="38" fontId="22" fillId="8" borderId="16" xfId="2" applyFont="1" applyFill="1" applyBorder="1" applyAlignment="1" applyProtection="1">
      <alignment horizontal="right" vertical="center" shrinkToFit="1"/>
    </xf>
    <xf numFmtId="178" fontId="50" fillId="0" borderId="2" xfId="0" applyNumberFormat="1" applyFont="1" applyBorder="1" applyAlignment="1">
      <alignment horizontal="right" vertical="center"/>
    </xf>
    <xf numFmtId="178" fontId="50" fillId="0" borderId="16" xfId="0" applyNumberFormat="1" applyFont="1" applyBorder="1" applyAlignment="1">
      <alignment horizontal="right" vertical="center"/>
    </xf>
    <xf numFmtId="0" fontId="22" fillId="0" borderId="1" xfId="0" applyFont="1" applyBorder="1" applyAlignment="1">
      <alignment horizontal="left" vertical="center"/>
    </xf>
    <xf numFmtId="0" fontId="22" fillId="0" borderId="4" xfId="0" applyFont="1" applyBorder="1" applyAlignment="1">
      <alignment horizontal="center" vertical="center" wrapText="1"/>
    </xf>
    <xf numFmtId="0" fontId="22" fillId="0" borderId="16" xfId="0" applyFont="1" applyBorder="1" applyAlignment="1">
      <alignment horizontal="center" vertical="center" wrapText="1"/>
    </xf>
    <xf numFmtId="0" fontId="22" fillId="6" borderId="21" xfId="0" applyFont="1" applyFill="1" applyBorder="1" applyAlignment="1" applyProtection="1">
      <alignment horizontal="center" vertical="center" shrinkToFit="1"/>
      <protection locked="0"/>
    </xf>
    <xf numFmtId="0" fontId="22" fillId="6" borderId="3" xfId="0" applyFont="1" applyFill="1" applyBorder="1" applyAlignment="1" applyProtection="1">
      <alignment horizontal="center" vertical="center" shrinkToFit="1"/>
      <protection locked="0"/>
    </xf>
    <xf numFmtId="0" fontId="30" fillId="0" borderId="5" xfId="0" applyFont="1" applyBorder="1" applyAlignment="1">
      <alignment horizontal="center" vertical="center"/>
    </xf>
    <xf numFmtId="0" fontId="30" fillId="0" borderId="13" xfId="0" applyFont="1" applyBorder="1" applyAlignment="1">
      <alignment horizontal="center" vertical="center"/>
    </xf>
    <xf numFmtId="38" fontId="22" fillId="4" borderId="68" xfId="2" applyFont="1" applyFill="1" applyBorder="1" applyAlignment="1" applyProtection="1">
      <alignment horizontal="center" vertical="center" shrinkToFit="1"/>
    </xf>
    <xf numFmtId="38" fontId="22" fillId="4" borderId="69" xfId="2" applyFont="1" applyFill="1" applyBorder="1" applyAlignment="1" applyProtection="1">
      <alignment horizontal="center" vertical="center" shrinkToFit="1"/>
    </xf>
    <xf numFmtId="0" fontId="22" fillId="4" borderId="6" xfId="0" applyFont="1" applyFill="1" applyBorder="1" applyAlignment="1">
      <alignment horizontal="left" vertical="center" wrapText="1"/>
    </xf>
    <xf numFmtId="0" fontId="22" fillId="4" borderId="11" xfId="0" applyFont="1" applyFill="1" applyBorder="1" applyAlignment="1">
      <alignment horizontal="left" vertical="center" wrapText="1"/>
    </xf>
    <xf numFmtId="0" fontId="11" fillId="4" borderId="56" xfId="0" applyFont="1" applyFill="1" applyBorder="1" applyAlignment="1">
      <alignment horizontal="right" vertical="center" wrapText="1"/>
    </xf>
    <xf numFmtId="0" fontId="11" fillId="4" borderId="41" xfId="0" applyFont="1" applyFill="1" applyBorder="1" applyAlignment="1">
      <alignment horizontal="right" vertical="center" wrapText="1"/>
    </xf>
    <xf numFmtId="0" fontId="22" fillId="0" borderId="64" xfId="0" applyFont="1" applyBorder="1" applyAlignment="1">
      <alignment horizontal="center" vertical="center" wrapText="1"/>
    </xf>
    <xf numFmtId="0" fontId="22" fillId="0" borderId="12" xfId="0" applyFont="1" applyBorder="1" applyAlignment="1">
      <alignment horizontal="center" vertical="center" wrapText="1"/>
    </xf>
    <xf numFmtId="181" fontId="11" fillId="6" borderId="21" xfId="0" applyNumberFormat="1" applyFont="1" applyFill="1" applyBorder="1" applyAlignment="1" applyProtection="1">
      <alignment horizontal="center" vertical="center" shrinkToFit="1"/>
      <protection locked="0"/>
    </xf>
    <xf numFmtId="181" fontId="11" fillId="6" borderId="3" xfId="0" applyNumberFormat="1" applyFont="1" applyFill="1" applyBorder="1" applyAlignment="1" applyProtection="1">
      <alignment horizontal="center" vertical="center" shrinkToFit="1"/>
      <protection locked="0"/>
    </xf>
    <xf numFmtId="0" fontId="22" fillId="0" borderId="21" xfId="0" applyFont="1" applyBorder="1" applyAlignment="1">
      <alignment horizontal="left" vertical="center"/>
    </xf>
    <xf numFmtId="0" fontId="22" fillId="0" borderId="3" xfId="0" applyFont="1" applyBorder="1" applyAlignment="1">
      <alignment horizontal="left" vertical="center"/>
    </xf>
    <xf numFmtId="0" fontId="22" fillId="0" borderId="6" xfId="0" applyFont="1" applyBorder="1" applyAlignment="1">
      <alignment horizontal="left" vertical="center"/>
    </xf>
    <xf numFmtId="0" fontId="22" fillId="0" borderId="11" xfId="0" applyFont="1" applyBorder="1" applyAlignment="1">
      <alignment horizontal="left" vertical="center"/>
    </xf>
    <xf numFmtId="0" fontId="22" fillId="6" borderId="21" xfId="0" applyFont="1" applyFill="1" applyBorder="1" applyAlignment="1" applyProtection="1">
      <alignment horizontal="center" vertical="center" wrapText="1"/>
      <protection locked="0"/>
    </xf>
    <xf numFmtId="0" fontId="22" fillId="6" borderId="3" xfId="0" applyFont="1" applyFill="1" applyBorder="1" applyAlignment="1" applyProtection="1">
      <alignment horizontal="center" vertical="center" wrapText="1"/>
      <protection locked="0"/>
    </xf>
    <xf numFmtId="0" fontId="22" fillId="0" borderId="13" xfId="0" applyFont="1" applyBorder="1" applyAlignment="1">
      <alignment horizontal="left" vertical="center" wrapText="1"/>
    </xf>
    <xf numFmtId="0" fontId="22" fillId="0" borderId="15" xfId="0" applyFont="1" applyBorder="1" applyAlignment="1">
      <alignment horizontal="left" vertical="center" wrapText="1"/>
    </xf>
    <xf numFmtId="0" fontId="31" fillId="0" borderId="19" xfId="5" applyFont="1" applyBorder="1" applyAlignment="1">
      <alignment horizontal="center" vertical="center" wrapText="1" shrinkToFit="1"/>
    </xf>
    <xf numFmtId="0" fontId="31" fillId="0" borderId="61" xfId="5" applyFont="1" applyBorder="1" applyAlignment="1">
      <alignment horizontal="center" vertical="center" wrapText="1" shrinkToFit="1"/>
    </xf>
    <xf numFmtId="0" fontId="22" fillId="0" borderId="19"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16" xfId="0" applyFont="1" applyBorder="1" applyAlignment="1">
      <alignment horizontal="left" vertical="center" wrapText="1"/>
    </xf>
    <xf numFmtId="0" fontId="39"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3" xfId="0" applyFont="1" applyBorder="1" applyAlignment="1">
      <alignment horizontal="center" vertical="center" wrapText="1"/>
    </xf>
    <xf numFmtId="0" fontId="29" fillId="0" borderId="2" xfId="4" applyFont="1" applyBorder="1" applyAlignment="1">
      <alignment horizontal="center" vertical="center" textRotation="255"/>
    </xf>
    <xf numFmtId="0" fontId="29" fillId="0" borderId="4" xfId="4" applyFont="1" applyBorder="1" applyAlignment="1">
      <alignment horizontal="center" vertical="center" textRotation="255"/>
    </xf>
    <xf numFmtId="0" fontId="29" fillId="0" borderId="16" xfId="4" applyFont="1" applyBorder="1" applyAlignment="1">
      <alignment horizontal="center" vertical="center" textRotation="255"/>
    </xf>
    <xf numFmtId="0" fontId="29" fillId="0" borderId="21" xfId="4" applyFont="1" applyBorder="1" applyAlignment="1">
      <alignment horizontal="center" vertical="center"/>
    </xf>
    <xf numFmtId="0" fontId="29" fillId="0" borderId="58" xfId="4" applyFont="1" applyBorder="1" applyAlignment="1">
      <alignment horizontal="center" vertical="center"/>
    </xf>
    <xf numFmtId="0" fontId="29" fillId="0" borderId="14" xfId="4" applyFont="1" applyBorder="1" applyAlignment="1">
      <alignment horizontal="center" vertical="center"/>
    </xf>
    <xf numFmtId="0" fontId="29" fillId="0" borderId="15" xfId="4" applyFont="1" applyBorder="1" applyAlignment="1">
      <alignment horizontal="center" vertical="center"/>
    </xf>
    <xf numFmtId="0" fontId="36" fillId="0" borderId="2" xfId="4" applyFont="1" applyBorder="1" applyAlignment="1">
      <alignment horizontal="center" vertical="center" wrapText="1"/>
    </xf>
    <xf numFmtId="0" fontId="36" fillId="0" borderId="4" xfId="4" applyFont="1" applyBorder="1" applyAlignment="1">
      <alignment horizontal="center" vertical="center" wrapText="1"/>
    </xf>
    <xf numFmtId="0" fontId="36" fillId="0" borderId="16" xfId="4" applyFont="1" applyBorder="1" applyAlignment="1">
      <alignment horizontal="center" vertical="center" wrapText="1"/>
    </xf>
    <xf numFmtId="0" fontId="36" fillId="0" borderId="2" xfId="4" applyFont="1" applyBorder="1" applyAlignment="1">
      <alignment horizontal="center" vertical="center"/>
    </xf>
    <xf numFmtId="0" fontId="36" fillId="0" borderId="4" xfId="4" applyFont="1" applyBorder="1" applyAlignment="1">
      <alignment horizontal="center" vertical="center"/>
    </xf>
    <xf numFmtId="0" fontId="36" fillId="0" borderId="16" xfId="4" applyFont="1" applyBorder="1" applyAlignment="1">
      <alignment horizontal="center" vertical="center"/>
    </xf>
    <xf numFmtId="0" fontId="36" fillId="0" borderId="2" xfId="4" applyFont="1" applyBorder="1" applyAlignment="1">
      <alignment horizontal="center" vertical="center" shrinkToFit="1"/>
    </xf>
    <xf numFmtId="0" fontId="36" fillId="0" borderId="4" xfId="4" applyFont="1" applyBorder="1" applyAlignment="1">
      <alignment horizontal="center" vertical="center" shrinkToFit="1"/>
    </xf>
    <xf numFmtId="0" fontId="36" fillId="0" borderId="16" xfId="4" applyFont="1" applyBorder="1" applyAlignment="1">
      <alignment horizontal="center" vertical="center" shrinkToFit="1"/>
    </xf>
    <xf numFmtId="0" fontId="29" fillId="4" borderId="2" xfId="4" applyFont="1" applyFill="1" applyBorder="1" applyAlignment="1">
      <alignment horizontal="center"/>
    </xf>
    <xf numFmtId="0" fontId="29" fillId="4" borderId="90" xfId="4" applyFont="1" applyFill="1" applyBorder="1" applyAlignment="1">
      <alignment horizontal="center"/>
    </xf>
    <xf numFmtId="0" fontId="29" fillId="4" borderId="90" xfId="4" quotePrefix="1" applyFont="1" applyFill="1" applyBorder="1" applyAlignment="1">
      <alignment horizontal="center"/>
    </xf>
    <xf numFmtId="0" fontId="29" fillId="4" borderId="111" xfId="4" applyFont="1" applyFill="1" applyBorder="1" applyAlignment="1">
      <alignment horizontal="center" wrapText="1"/>
    </xf>
    <xf numFmtId="0" fontId="29" fillId="4" borderId="112" xfId="4" applyFont="1" applyFill="1" applyBorder="1" applyAlignment="1">
      <alignment horizontal="center" wrapText="1"/>
    </xf>
    <xf numFmtId="0" fontId="29" fillId="4" borderId="113" xfId="4" applyFont="1" applyFill="1" applyBorder="1" applyAlignment="1">
      <alignment horizontal="center" wrapText="1"/>
    </xf>
    <xf numFmtId="0" fontId="27" fillId="6" borderId="114" xfId="4" applyFont="1" applyFill="1" applyBorder="1" applyAlignment="1" applyProtection="1">
      <alignment vertical="top"/>
      <protection locked="0"/>
    </xf>
    <xf numFmtId="0" fontId="27" fillId="6" borderId="115" xfId="4" applyFont="1" applyFill="1" applyBorder="1" applyAlignment="1" applyProtection="1">
      <alignment vertical="top"/>
      <protection locked="0"/>
    </xf>
    <xf numFmtId="0" fontId="27" fillId="6" borderId="116" xfId="4" applyFont="1" applyFill="1" applyBorder="1" applyAlignment="1" applyProtection="1">
      <alignment vertical="top"/>
      <protection locked="0"/>
    </xf>
    <xf numFmtId="0" fontId="27" fillId="6" borderId="5" xfId="4" applyFont="1" applyFill="1" applyBorder="1" applyAlignment="1" applyProtection="1">
      <alignment vertical="top"/>
      <protection locked="0"/>
    </xf>
    <xf numFmtId="0" fontId="27" fillId="6" borderId="0" xfId="4" applyFont="1" applyFill="1" applyAlignment="1" applyProtection="1">
      <alignment vertical="top"/>
      <protection locked="0"/>
    </xf>
    <xf numFmtId="0" fontId="27" fillId="6" borderId="12" xfId="4" applyFont="1" applyFill="1" applyBorder="1" applyAlignment="1" applyProtection="1">
      <alignment vertical="top"/>
      <protection locked="0"/>
    </xf>
    <xf numFmtId="0" fontId="27" fillId="6" borderId="117" xfId="4" applyFont="1" applyFill="1" applyBorder="1" applyAlignment="1" applyProtection="1">
      <alignment vertical="top"/>
      <protection locked="0"/>
    </xf>
    <xf numFmtId="0" fontId="27" fillId="6" borderId="118" xfId="4" applyFont="1" applyFill="1" applyBorder="1" applyAlignment="1" applyProtection="1">
      <alignment vertical="top"/>
      <protection locked="0"/>
    </xf>
    <xf numFmtId="0" fontId="27" fillId="6" borderId="119" xfId="4" applyFont="1" applyFill="1" applyBorder="1" applyAlignment="1" applyProtection="1">
      <alignment vertical="top"/>
      <protection locked="0"/>
    </xf>
    <xf numFmtId="0" fontId="27" fillId="6" borderId="120" xfId="4" applyFont="1" applyFill="1" applyBorder="1" applyAlignment="1" applyProtection="1">
      <alignment vertical="top"/>
      <protection locked="0"/>
    </xf>
    <xf numFmtId="0" fontId="27" fillId="6" borderId="121" xfId="4" applyFont="1" applyFill="1" applyBorder="1" applyAlignment="1" applyProtection="1">
      <alignment vertical="top"/>
      <protection locked="0"/>
    </xf>
    <xf numFmtId="0" fontId="27" fillId="6" borderId="122" xfId="4" applyFont="1" applyFill="1" applyBorder="1" applyAlignment="1" applyProtection="1">
      <alignment vertical="top"/>
      <protection locked="0"/>
    </xf>
    <xf numFmtId="0" fontId="29" fillId="4" borderId="21" xfId="4" applyFont="1" applyFill="1" applyBorder="1" applyAlignment="1">
      <alignment horizontal="center" wrapText="1"/>
    </xf>
    <xf numFmtId="0" fontId="29" fillId="4" borderId="58" xfId="4" applyFont="1" applyFill="1" applyBorder="1" applyAlignment="1">
      <alignment horizontal="center" wrapText="1"/>
    </xf>
    <xf numFmtId="0" fontId="29" fillId="6" borderId="1" xfId="4" applyFont="1" applyFill="1" applyBorder="1" applyAlignment="1" applyProtection="1">
      <alignment horizontal="center"/>
      <protection locked="0"/>
    </xf>
    <xf numFmtId="0" fontId="29" fillId="6" borderId="21" xfId="4" applyFont="1" applyFill="1" applyBorder="1" applyAlignment="1" applyProtection="1">
      <alignment horizontal="center"/>
      <protection locked="0"/>
    </xf>
    <xf numFmtId="0" fontId="36" fillId="0" borderId="1" xfId="4" applyFont="1" applyBorder="1" applyAlignment="1">
      <alignment horizontal="center" vertical="center"/>
    </xf>
    <xf numFmtId="0" fontId="27" fillId="0" borderId="1" xfId="4" applyFont="1" applyBorder="1" applyAlignment="1">
      <alignment horizontal="center" vertical="center" wrapText="1"/>
    </xf>
    <xf numFmtId="0" fontId="29" fillId="0" borderId="6" xfId="4" applyFont="1" applyBorder="1" applyAlignment="1">
      <alignment horizontal="center" vertical="center" wrapText="1"/>
    </xf>
    <xf numFmtId="0" fontId="8" fillId="0" borderId="13" xfId="4" applyBorder="1" applyAlignment="1">
      <alignment vertical="center" wrapText="1"/>
    </xf>
    <xf numFmtId="0" fontId="29" fillId="0" borderId="2" xfId="4" applyFont="1" applyBorder="1" applyAlignment="1">
      <alignment horizontal="center" vertical="center" wrapText="1"/>
    </xf>
    <xf numFmtId="0" fontId="29" fillId="0" borderId="16" xfId="4" applyFont="1" applyBorder="1" applyAlignment="1">
      <alignment horizontal="center" vertical="center"/>
    </xf>
    <xf numFmtId="0" fontId="27" fillId="0" borderId="2" xfId="4" applyFont="1" applyBorder="1" applyAlignment="1">
      <alignment horizontal="center" vertical="center" wrapText="1"/>
    </xf>
    <xf numFmtId="0" fontId="27" fillId="0" borderId="16" xfId="4" applyFont="1" applyBorder="1" applyAlignment="1">
      <alignment horizontal="center" vertical="center" wrapText="1"/>
    </xf>
    <xf numFmtId="181" fontId="29" fillId="0" borderId="21" xfId="4" applyNumberFormat="1" applyFont="1" applyBorder="1" applyAlignment="1">
      <alignment horizontal="center"/>
    </xf>
    <xf numFmtId="181" fontId="29" fillId="0" borderId="3" xfId="4" applyNumberFormat="1" applyFont="1" applyBorder="1" applyAlignment="1">
      <alignment horizontal="center"/>
    </xf>
    <xf numFmtId="0" fontId="29" fillId="0" borderId="16" xfId="4" applyFont="1" applyBorder="1" applyAlignment="1">
      <alignment horizontal="center" vertical="center" wrapText="1"/>
    </xf>
    <xf numFmtId="0" fontId="36" fillId="0" borderId="21" xfId="4" applyFont="1" applyBorder="1" applyAlignment="1">
      <alignment horizontal="center" vertical="center"/>
    </xf>
    <xf numFmtId="0" fontId="36" fillId="0" borderId="3" xfId="4" applyFont="1" applyBorder="1" applyAlignment="1">
      <alignment horizontal="center" vertical="center"/>
    </xf>
    <xf numFmtId="0" fontId="36" fillId="0" borderId="21" xfId="4" applyFont="1" applyBorder="1" applyAlignment="1">
      <alignment horizontal="center" vertical="center" shrinkToFit="1"/>
    </xf>
    <xf numFmtId="0" fontId="36" fillId="0" borderId="3" xfId="4" applyFont="1" applyBorder="1" applyAlignment="1">
      <alignment horizontal="center" vertical="center" shrinkToFit="1"/>
    </xf>
    <xf numFmtId="0" fontId="29" fillId="0" borderId="6" xfId="4" applyFont="1" applyBorder="1" applyAlignment="1">
      <alignment horizontal="center" vertical="center"/>
    </xf>
    <xf numFmtId="0" fontId="29" fillId="0" borderId="13" xfId="4" applyFont="1" applyBorder="1" applyAlignment="1">
      <alignment horizontal="center" vertical="center"/>
    </xf>
    <xf numFmtId="0" fontId="29" fillId="0" borderId="107" xfId="4" applyFont="1" applyBorder="1" applyAlignment="1">
      <alignment horizontal="center" vertical="center"/>
    </xf>
    <xf numFmtId="0" fontId="29" fillId="0" borderId="108" xfId="4" applyFont="1" applyBorder="1" applyAlignment="1">
      <alignment horizontal="center" vertical="center"/>
    </xf>
    <xf numFmtId="0" fontId="29" fillId="0" borderId="109" xfId="4" applyFont="1" applyBorder="1" applyAlignment="1">
      <alignment horizontal="center" vertical="center" wrapText="1"/>
    </xf>
    <xf numFmtId="0" fontId="29" fillId="0" borderId="110" xfId="4" applyFont="1" applyBorder="1" applyAlignment="1">
      <alignment horizontal="center" vertical="center" wrapText="1"/>
    </xf>
    <xf numFmtId="0" fontId="29" fillId="0" borderId="2" xfId="4" applyFont="1" applyBorder="1" applyAlignment="1">
      <alignment horizontal="center" vertical="center"/>
    </xf>
    <xf numFmtId="0" fontId="29" fillId="0" borderId="4" xfId="4" applyFont="1" applyBorder="1" applyAlignment="1">
      <alignment horizontal="center" vertical="center"/>
    </xf>
    <xf numFmtId="0" fontId="29" fillId="0" borderId="1" xfId="4" applyFont="1" applyBorder="1" applyAlignment="1">
      <alignment horizontal="center" vertical="center"/>
    </xf>
    <xf numFmtId="0" fontId="29" fillId="0" borderId="1" xfId="4" applyFont="1" applyBorder="1" applyAlignment="1">
      <alignment horizontal="center" vertical="center" shrinkToFit="1"/>
    </xf>
    <xf numFmtId="0" fontId="36" fillId="0" borderId="60" xfId="4" applyFont="1" applyBorder="1" applyAlignment="1">
      <alignment horizontal="center" vertical="center"/>
    </xf>
    <xf numFmtId="0" fontId="36" fillId="0" borderId="73" xfId="4" applyFont="1" applyBorder="1" applyAlignment="1">
      <alignment horizontal="center" vertical="center"/>
    </xf>
    <xf numFmtId="0" fontId="8" fillId="0" borderId="74" xfId="4" applyBorder="1"/>
    <xf numFmtId="0" fontId="8" fillId="0" borderId="73" xfId="4" applyBorder="1"/>
    <xf numFmtId="0" fontId="8" fillId="0" borderId="73" xfId="4" applyBorder="1" applyAlignment="1">
      <alignment horizontal="center" vertical="center"/>
    </xf>
    <xf numFmtId="0" fontId="8" fillId="0" borderId="74" xfId="4" applyBorder="1" applyAlignment="1">
      <alignment horizontal="center" vertical="center"/>
    </xf>
    <xf numFmtId="0" fontId="36" fillId="0" borderId="74" xfId="4" applyFont="1" applyBorder="1" applyAlignment="1">
      <alignment horizontal="center" vertical="center"/>
    </xf>
    <xf numFmtId="0" fontId="29" fillId="0" borderId="83" xfId="4" applyFont="1" applyBorder="1" applyAlignment="1">
      <alignment horizontal="center" vertical="center"/>
    </xf>
    <xf numFmtId="0" fontId="8" fillId="0" borderId="84" xfId="4" applyBorder="1" applyAlignment="1">
      <alignment horizontal="center" vertical="center"/>
    </xf>
    <xf numFmtId="0" fontId="8" fillId="0" borderId="85" xfId="4" applyBorder="1" applyAlignment="1">
      <alignment horizontal="center" vertical="center"/>
    </xf>
    <xf numFmtId="0" fontId="29" fillId="0" borderId="7" xfId="4" applyFont="1" applyBorder="1" applyAlignment="1">
      <alignment horizontal="center" vertical="center"/>
    </xf>
    <xf numFmtId="0" fontId="29" fillId="0" borderId="67" xfId="4" applyFont="1" applyBorder="1" applyAlignment="1">
      <alignment horizontal="center" vertical="center"/>
    </xf>
    <xf numFmtId="0" fontId="8" fillId="0" borderId="58" xfId="4" applyBorder="1" applyAlignment="1">
      <alignment horizontal="center" vertical="center"/>
    </xf>
    <xf numFmtId="0" fontId="29" fillId="0" borderId="81" xfId="4" applyFont="1" applyBorder="1" applyAlignment="1">
      <alignment horizontal="center" vertical="center"/>
    </xf>
    <xf numFmtId="0" fontId="8" fillId="0" borderId="82" xfId="4" applyBorder="1" applyAlignment="1">
      <alignment horizontal="center" vertical="center"/>
    </xf>
    <xf numFmtId="0" fontId="29" fillId="0" borderId="8" xfId="4" applyFont="1" applyBorder="1" applyAlignment="1">
      <alignment horizontal="left" vertical="center" wrapText="1"/>
    </xf>
    <xf numFmtId="0" fontId="29" fillId="0" borderId="9" xfId="4" applyFont="1" applyBorder="1" applyAlignment="1">
      <alignment horizontal="left" vertical="center" wrapText="1"/>
    </xf>
    <xf numFmtId="0" fontId="29" fillId="0" borderId="60" xfId="4" applyFont="1" applyBorder="1" applyAlignment="1">
      <alignment horizontal="center" vertical="center"/>
    </xf>
    <xf numFmtId="0" fontId="29" fillId="0" borderId="73" xfId="4" applyFont="1" applyBorder="1" applyAlignment="1">
      <alignment horizontal="center" vertical="center"/>
    </xf>
    <xf numFmtId="0" fontId="36" fillId="0" borderId="36" xfId="4" applyFont="1" applyBorder="1" applyAlignment="1">
      <alignment horizontal="center" vertical="center"/>
    </xf>
    <xf numFmtId="0" fontId="36" fillId="0" borderId="80" xfId="4" applyFont="1" applyBorder="1" applyAlignment="1">
      <alignment horizontal="center" vertical="center"/>
    </xf>
    <xf numFmtId="180" fontId="36" fillId="0" borderId="1" xfId="4" applyNumberFormat="1" applyFont="1" applyBorder="1" applyAlignment="1">
      <alignment horizontal="center"/>
    </xf>
    <xf numFmtId="180" fontId="36" fillId="0" borderId="3" xfId="4" applyNumberFormat="1" applyFont="1" applyBorder="1" applyAlignment="1">
      <alignment horizontal="center"/>
    </xf>
    <xf numFmtId="180" fontId="36" fillId="0" borderId="21" xfId="4" applyNumberFormat="1" applyFont="1" applyBorder="1" applyAlignment="1">
      <alignment horizontal="center"/>
    </xf>
    <xf numFmtId="0" fontId="29" fillId="0" borderId="21" xfId="4" applyFont="1" applyBorder="1" applyAlignment="1">
      <alignment horizontal="left" vertical="center" wrapText="1"/>
    </xf>
    <xf numFmtId="0" fontId="29" fillId="0" borderId="58" xfId="4" applyFont="1" applyBorder="1" applyAlignment="1">
      <alignment horizontal="left" vertical="center" wrapText="1"/>
    </xf>
    <xf numFmtId="0" fontId="29" fillId="0" borderId="3" xfId="4" applyFont="1" applyBorder="1" applyAlignment="1">
      <alignment horizontal="left" vertical="center" wrapText="1"/>
    </xf>
    <xf numFmtId="180" fontId="29" fillId="0" borderId="21" xfId="4" applyNumberFormat="1" applyFont="1" applyBorder="1" applyAlignment="1">
      <alignment horizontal="center" wrapText="1"/>
    </xf>
    <xf numFmtId="180" fontId="29" fillId="0" borderId="3" xfId="4" applyNumberFormat="1" applyFont="1" applyBorder="1" applyAlignment="1">
      <alignment horizontal="center" wrapText="1"/>
    </xf>
    <xf numFmtId="0" fontId="29" fillId="0" borderId="3" xfId="4" applyFont="1" applyBorder="1" applyAlignment="1">
      <alignment horizontal="center" vertical="center"/>
    </xf>
    <xf numFmtId="49" fontId="4" fillId="0" borderId="2" xfId="5" applyNumberFormat="1" applyFont="1" applyBorder="1" applyAlignment="1">
      <alignment horizontal="left" vertical="center" wrapText="1"/>
    </xf>
    <xf numFmtId="49" fontId="4" fillId="0" borderId="16" xfId="5" applyNumberFormat="1" applyFont="1" applyBorder="1" applyAlignment="1">
      <alignment horizontal="left" vertical="center" wrapText="1"/>
    </xf>
    <xf numFmtId="0" fontId="38" fillId="8" borderId="78" xfId="0" applyFont="1" applyFill="1" applyBorder="1" applyAlignment="1">
      <alignment horizontal="left" vertical="center" wrapText="1"/>
    </xf>
    <xf numFmtId="0" fontId="38" fillId="8" borderId="51" xfId="0" applyFont="1" applyFill="1" applyBorder="1" applyAlignment="1">
      <alignment horizontal="left" vertical="center" wrapText="1"/>
    </xf>
    <xf numFmtId="0" fontId="38" fillId="8" borderId="123"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49" fontId="14" fillId="2" borderId="1" xfId="0" applyNumberFormat="1"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49" fontId="4" fillId="0" borderId="4" xfId="5" applyNumberFormat="1" applyFont="1" applyBorder="1" applyAlignment="1">
      <alignment horizontal="left" vertical="center" wrapText="1"/>
    </xf>
    <xf numFmtId="0" fontId="0" fillId="8" borderId="85" xfId="0" applyFill="1" applyBorder="1" applyAlignment="1">
      <alignment horizontal="center" vertical="center"/>
    </xf>
    <xf numFmtId="0" fontId="0" fillId="8" borderId="86" xfId="0" applyFill="1" applyBorder="1" applyAlignment="1">
      <alignment horizontal="center" vertical="center"/>
    </xf>
    <xf numFmtId="0" fontId="0" fillId="8" borderId="26" xfId="0" applyFill="1" applyBorder="1" applyAlignment="1">
      <alignment horizontal="center" vertical="center" wrapText="1"/>
    </xf>
    <xf numFmtId="0" fontId="0" fillId="8" borderId="37" xfId="0" applyFill="1" applyBorder="1" applyAlignment="1">
      <alignment horizontal="center" vertical="center" wrapText="1"/>
    </xf>
    <xf numFmtId="0" fontId="0" fillId="8" borderId="35" xfId="0" applyFill="1" applyBorder="1" applyAlignment="1">
      <alignment horizontal="center" vertical="center"/>
    </xf>
    <xf numFmtId="0" fontId="0" fillId="8" borderId="8" xfId="0" applyFill="1" applyBorder="1" applyAlignment="1">
      <alignment horizontal="center" vertical="center"/>
    </xf>
    <xf numFmtId="0" fontId="0" fillId="8" borderId="25" xfId="0" applyFill="1" applyBorder="1" applyAlignment="1">
      <alignment horizontal="center" vertical="center"/>
    </xf>
    <xf numFmtId="0" fontId="0" fillId="8" borderId="9" xfId="0" applyFill="1" applyBorder="1" applyAlignment="1">
      <alignment horizontal="center" vertical="center"/>
    </xf>
    <xf numFmtId="184" fontId="0" fillId="8" borderId="25" xfId="0" applyNumberFormat="1" applyFill="1" applyBorder="1" applyAlignment="1">
      <alignment horizontal="center" vertical="center" wrapText="1"/>
    </xf>
    <xf numFmtId="184" fontId="0" fillId="8" borderId="9" xfId="0" applyNumberFormat="1" applyFill="1" applyBorder="1" applyAlignment="1">
      <alignment horizontal="center" vertical="center" wrapText="1"/>
    </xf>
    <xf numFmtId="0" fontId="0" fillId="8" borderId="25" xfId="0" applyFill="1" applyBorder="1" applyAlignment="1">
      <alignment horizontal="center" vertical="center" wrapText="1"/>
    </xf>
    <xf numFmtId="0" fontId="0" fillId="8" borderId="9" xfId="0" applyFill="1" applyBorder="1" applyAlignment="1">
      <alignment horizontal="center" vertical="center" wrapText="1"/>
    </xf>
    <xf numFmtId="187" fontId="0" fillId="0" borderId="27" xfId="0" applyNumberFormat="1" applyBorder="1" applyAlignment="1">
      <alignment horizontal="right" vertical="center"/>
    </xf>
    <xf numFmtId="187" fontId="0" fillId="0" borderId="37" xfId="0" applyNumberFormat="1" applyBorder="1" applyAlignment="1">
      <alignment horizontal="right" vertical="center"/>
    </xf>
    <xf numFmtId="0" fontId="48" fillId="5" borderId="3" xfId="0" applyFont="1" applyFill="1" applyBorder="1" applyAlignment="1">
      <alignment horizontal="left" vertical="center" wrapText="1"/>
    </xf>
    <xf numFmtId="0" fontId="49" fillId="5" borderId="1" xfId="5" applyFont="1" applyFill="1" applyBorder="1" applyAlignment="1">
      <alignment horizontal="left" vertical="center" wrapText="1"/>
    </xf>
    <xf numFmtId="0" fontId="48" fillId="5" borderId="55" xfId="0" applyFont="1" applyFill="1" applyBorder="1" applyAlignment="1">
      <alignment horizontal="center" vertical="center"/>
    </xf>
    <xf numFmtId="178" fontId="48" fillId="5" borderId="55" xfId="0" applyNumberFormat="1" applyFont="1" applyFill="1" applyBorder="1" applyAlignment="1" applyProtection="1">
      <alignment horizontal="right" vertical="center" shrinkToFit="1"/>
      <protection locked="0"/>
    </xf>
    <xf numFmtId="186" fontId="48" fillId="5" borderId="1" xfId="2" applyNumberFormat="1" applyFont="1" applyFill="1" applyBorder="1" applyAlignment="1">
      <alignment horizontal="right" vertical="center"/>
    </xf>
    <xf numFmtId="0" fontId="51" fillId="0" borderId="3" xfId="0" applyFont="1" applyBorder="1" applyAlignment="1">
      <alignment horizontal="left" vertical="center"/>
    </xf>
    <xf numFmtId="0" fontId="51" fillId="0" borderId="86" xfId="0" applyFont="1" applyBorder="1" applyAlignment="1">
      <alignment horizontal="left" vertical="center"/>
    </xf>
    <xf numFmtId="0" fontId="23" fillId="0" borderId="1" xfId="5" applyFont="1" applyBorder="1" applyAlignment="1">
      <alignment horizontal="left" vertical="center" wrapText="1"/>
    </xf>
    <xf numFmtId="0" fontId="23" fillId="0" borderId="9" xfId="5" applyFont="1" applyBorder="1" applyAlignment="1">
      <alignment horizontal="left" vertical="center" wrapText="1"/>
    </xf>
    <xf numFmtId="177" fontId="62" fillId="5" borderId="1" xfId="0" applyNumberFormat="1" applyFont="1" applyFill="1" applyBorder="1" applyAlignment="1">
      <alignment horizontal="left" vertical="center" wrapText="1" shrinkToFit="1"/>
    </xf>
    <xf numFmtId="177" fontId="62" fillId="5" borderId="9" xfId="0" applyNumberFormat="1" applyFont="1" applyFill="1" applyBorder="1" applyAlignment="1">
      <alignment horizontal="left" vertical="center" wrapText="1" shrinkToFit="1"/>
    </xf>
    <xf numFmtId="186" fontId="48" fillId="5" borderId="1" xfId="0" applyNumberFormat="1" applyFont="1" applyFill="1" applyBorder="1" applyAlignment="1">
      <alignment horizontal="right" vertical="center" wrapText="1" shrinkToFit="1"/>
    </xf>
    <xf numFmtId="186" fontId="48" fillId="5" borderId="9" xfId="0" applyNumberFormat="1" applyFont="1" applyFill="1" applyBorder="1" applyAlignment="1">
      <alignment horizontal="right" vertical="center" wrapText="1" shrinkToFit="1"/>
    </xf>
  </cellXfs>
  <cellStyles count="6">
    <cellStyle name="ハイパーリンク" xfId="1" builtinId="8"/>
    <cellStyle name="桁区切り" xfId="2" builtinId="6"/>
    <cellStyle name="標準" xfId="0" builtinId="0"/>
    <cellStyle name="標準 2" xfId="3" xr:uid="{EEF3AADD-5432-4CB9-8E2E-237803549DD3}"/>
    <cellStyle name="標準 3" xfId="4" xr:uid="{DCA7EBED-B615-44D5-9CB5-78E176A8AE90}"/>
    <cellStyle name="標準_CO2" xfId="5" xr:uid="{0E351C64-12C7-4F42-B0E5-36827015D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24</xdr:col>
      <xdr:colOff>1</xdr:colOff>
      <xdr:row>22</xdr:row>
      <xdr:rowOff>823233</xdr:rowOff>
    </xdr:from>
    <xdr:ext cx="6129784" cy="529317"/>
    <xdr:sp macro="" textlink="">
      <xdr:nvSpPr>
        <xdr:cNvPr id="5" name="Text Box 9">
          <a:extLst>
            <a:ext uri="{FF2B5EF4-FFF2-40B4-BE49-F238E27FC236}">
              <a16:creationId xmlns:a16="http://schemas.microsoft.com/office/drawing/2014/main" id="{311A6ED7-5352-AC13-A091-20BC5EC46170}"/>
            </a:ext>
          </a:extLst>
        </xdr:cNvPr>
        <xdr:cNvSpPr txBox="1">
          <a:spLocks noChangeArrowheads="1"/>
        </xdr:cNvSpPr>
      </xdr:nvSpPr>
      <xdr:spPr bwMode="auto">
        <a:xfrm>
          <a:off x="7315201" y="7633608"/>
          <a:ext cx="6136822" cy="52931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noAutofit/>
        </a:bodyPr>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66FF"/>
              </a:solidFill>
              <a:latin typeface="ＭＳ Ｐゴシック"/>
              <a:ea typeface="ＭＳ Ｐゴシック"/>
            </a:rPr>
            <a:t>P70</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xdr:from>
      <xdr:col>23</xdr:col>
      <xdr:colOff>50800</xdr:colOff>
      <xdr:row>23</xdr:row>
      <xdr:rowOff>19050</xdr:rowOff>
    </xdr:from>
    <xdr:to>
      <xdr:col>24</xdr:col>
      <xdr:colOff>190500</xdr:colOff>
      <xdr:row>25</xdr:row>
      <xdr:rowOff>0</xdr:rowOff>
    </xdr:to>
    <xdr:sp macro="" textlink="">
      <xdr:nvSpPr>
        <xdr:cNvPr id="1335" name="AutoShape 2">
          <a:extLst>
            <a:ext uri="{FF2B5EF4-FFF2-40B4-BE49-F238E27FC236}">
              <a16:creationId xmlns:a16="http://schemas.microsoft.com/office/drawing/2014/main" id="{DA035EC4-9D81-667A-7186-F239C6C3739E}"/>
            </a:ext>
          </a:extLst>
        </xdr:cNvPr>
        <xdr:cNvSpPr>
          <a:spLocks/>
        </xdr:cNvSpPr>
      </xdr:nvSpPr>
      <xdr:spPr bwMode="auto">
        <a:xfrm>
          <a:off x="6477000" y="8229600"/>
          <a:ext cx="419100" cy="615950"/>
        </a:xfrm>
        <a:prstGeom prst="rightBrace">
          <a:avLst>
            <a:gd name="adj1" fmla="val 8192"/>
            <a:gd name="adj2" fmla="val 50125"/>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24</xdr:col>
      <xdr:colOff>228598</xdr:colOff>
      <xdr:row>23</xdr:row>
      <xdr:rowOff>132897</xdr:rowOff>
    </xdr:from>
    <xdr:ext cx="3850442" cy="418704"/>
    <xdr:sp macro="" textlink="">
      <xdr:nvSpPr>
        <xdr:cNvPr id="7" name="Text Box 3">
          <a:extLst>
            <a:ext uri="{FF2B5EF4-FFF2-40B4-BE49-F238E27FC236}">
              <a16:creationId xmlns:a16="http://schemas.microsoft.com/office/drawing/2014/main" id="{B76458B1-8828-CC9E-5418-905882EFF27B}"/>
            </a:ext>
          </a:extLst>
        </xdr:cNvPr>
        <xdr:cNvSpPr txBox="1">
          <a:spLocks noChangeArrowheads="1"/>
        </xdr:cNvSpPr>
      </xdr:nvSpPr>
      <xdr:spPr bwMode="auto">
        <a:xfrm>
          <a:off x="7562848" y="8232322"/>
          <a:ext cx="3829051" cy="418704"/>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18288" rIns="0" bIns="0" anchor="t" upright="1">
          <a:spAutoFit/>
        </a:bodyPr>
        <a:lstStyle/>
        <a:p>
          <a:pPr algn="l" rtl="0">
            <a:lnSpc>
              <a:spcPts val="1300"/>
            </a:lnSpc>
            <a:defRPr sz="1000"/>
          </a:pPr>
          <a:r>
            <a:rPr lang="ja-JP" altLang="en-US" sz="1200" b="1" i="0" u="none" strike="noStrike" baseline="0">
              <a:solidFill>
                <a:srgbClr val="FF0000"/>
              </a:solidFill>
              <a:latin typeface="ＭＳ Ｐゴシック"/>
              <a:ea typeface="ＭＳ Ｐゴシック"/>
            </a:rPr>
            <a:t>本エクセルファイル中の別紙シートに入力すると自動的に転記されるため、ここでは入力不要です。</a:t>
          </a:r>
          <a:endParaRPr lang="ja-JP" altLang="en-US"/>
        </a:p>
      </xdr:txBody>
    </xdr:sp>
    <xdr:clientData/>
  </xdr:oneCellAnchor>
  <xdr:twoCellAnchor>
    <xdr:from>
      <xdr:col>23</xdr:col>
      <xdr:colOff>260350</xdr:colOff>
      <xdr:row>5</xdr:row>
      <xdr:rowOff>149225</xdr:rowOff>
    </xdr:from>
    <xdr:to>
      <xdr:col>42</xdr:col>
      <xdr:colOff>89139</xdr:colOff>
      <xdr:row>10</xdr:row>
      <xdr:rowOff>137796</xdr:rowOff>
    </xdr:to>
    <xdr:sp macro="" textlink="">
      <xdr:nvSpPr>
        <xdr:cNvPr id="8" name="Text Box 2">
          <a:extLst>
            <a:ext uri="{FF2B5EF4-FFF2-40B4-BE49-F238E27FC236}">
              <a16:creationId xmlns:a16="http://schemas.microsoft.com/office/drawing/2014/main" id="{A633259D-43AD-3351-401C-A10054E3563E}"/>
            </a:ext>
          </a:extLst>
        </xdr:cNvPr>
        <xdr:cNvSpPr txBox="1">
          <a:spLocks noChangeArrowheads="1"/>
        </xdr:cNvSpPr>
      </xdr:nvSpPr>
      <xdr:spPr bwMode="auto">
        <a:xfrm>
          <a:off x="7296150" y="1219200"/>
          <a:ext cx="6743948" cy="1233177"/>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r>
            <a:rPr lang="ja-JP" altLang="ja-JP" sz="1400" b="1" i="0" baseline="0">
              <a:solidFill>
                <a:srgbClr val="FF0000"/>
              </a:solidFill>
              <a:effectLst/>
              <a:latin typeface="+mn-lt"/>
              <a:ea typeface="+mn-ea"/>
              <a:cs typeface="+mn-cs"/>
            </a:rPr>
            <a:t>本</a:t>
          </a:r>
          <a:r>
            <a:rPr lang="en-US" altLang="ja-JP" sz="1400" b="1" i="0" baseline="0">
              <a:solidFill>
                <a:srgbClr val="FF0000"/>
              </a:solidFill>
              <a:effectLst/>
              <a:latin typeface="+mn-lt"/>
              <a:ea typeface="+mn-ea"/>
              <a:cs typeface="+mn-cs"/>
            </a:rPr>
            <a:t>Excel</a:t>
          </a:r>
          <a:r>
            <a:rPr lang="ja-JP" altLang="ja-JP" sz="1400" b="1" i="0" baseline="0">
              <a:solidFill>
                <a:srgbClr val="FF0000"/>
              </a:solidFill>
              <a:effectLst/>
              <a:latin typeface="+mn-lt"/>
              <a:ea typeface="+mn-ea"/>
              <a:cs typeface="+mn-cs"/>
            </a:rPr>
            <a:t>ファイルを「ひょうごの環境」ホームページ「特定物質（温室効果ガス）排出抑制計画」にリンクされた簡易申請システムから提出して下さい。</a:t>
          </a:r>
          <a:endParaRPr lang="ja-JP" altLang="ja-JP" sz="1800">
            <a:solidFill>
              <a:srgbClr val="FF0000"/>
            </a:solidFill>
            <a:effectLst/>
          </a:endParaRPr>
        </a:p>
        <a:p>
          <a:pPr rtl="0"/>
          <a:r>
            <a:rPr lang="en-US" altLang="ja-JP" sz="1400" b="1" i="0" baseline="0">
              <a:effectLst/>
              <a:latin typeface="+mn-lt"/>
              <a:ea typeface="+mn-ea"/>
              <a:cs typeface="+mn-cs"/>
            </a:rPr>
            <a:t>https://www.kankyo.pref.hyogo.lg.jp/jp/warming/houkoku/leg_422</a:t>
          </a:r>
        </a:p>
        <a:p>
          <a:pPr rtl="0"/>
          <a:r>
            <a:rPr lang="ja-JP" altLang="en-US" sz="1400" b="1" i="0" baseline="0">
              <a:solidFill>
                <a:srgbClr val="FF0000"/>
              </a:solidFill>
              <a:effectLst/>
              <a:latin typeface="+mj-ea"/>
              <a:ea typeface="+mj-ea"/>
              <a:cs typeface="+mn-cs"/>
            </a:rPr>
            <a:t>押印不要ですが、</a:t>
          </a:r>
          <a:r>
            <a:rPr lang="ja-JP" altLang="en-US" sz="1400">
              <a:solidFill>
                <a:srgbClr val="FF0000"/>
              </a:solidFill>
              <a:effectLst/>
              <a:latin typeface="+mn-ea"/>
              <a:ea typeface="+mn-ea"/>
            </a:rPr>
            <a:t>受領印をご希望の際は、適宜押印～切手を貼った封筒を同封のうえ、鑑（表紙）のみを郵送してください。</a:t>
          </a:r>
          <a:endParaRPr lang="ja-JP" altLang="ja-JP" sz="1400">
            <a:solidFill>
              <a:srgbClr val="FF0000"/>
            </a:solidFill>
            <a:effectLst/>
            <a:latin typeface="+mn-ea"/>
            <a:ea typeface="+mn-ea"/>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editAs="oneCell">
    <xdr:from>
      <xdr:col>24</xdr:col>
      <xdr:colOff>0</xdr:colOff>
      <xdr:row>11</xdr:row>
      <xdr:rowOff>19050</xdr:rowOff>
    </xdr:from>
    <xdr:to>
      <xdr:col>42</xdr:col>
      <xdr:colOff>581025</xdr:colOff>
      <xdr:row>22</xdr:row>
      <xdr:rowOff>790575</xdr:rowOff>
    </xdr:to>
    <xdr:pic>
      <xdr:nvPicPr>
        <xdr:cNvPr id="1338" name="図 1">
          <a:extLst>
            <a:ext uri="{FF2B5EF4-FFF2-40B4-BE49-F238E27FC236}">
              <a16:creationId xmlns:a16="http://schemas.microsoft.com/office/drawing/2014/main" id="{CBC4E9CC-45B0-CCD3-C666-192182D70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2641600"/>
          <a:ext cx="6661150" cy="506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110565</xdr:colOff>
      <xdr:row>4</xdr:row>
      <xdr:rowOff>168088</xdr:rowOff>
    </xdr:from>
    <xdr:ext cx="4022606" cy="559384"/>
    <xdr:sp macro="" textlink="">
      <xdr:nvSpPr>
        <xdr:cNvPr id="3" name="Text Box 9">
          <a:extLst>
            <a:ext uri="{FF2B5EF4-FFF2-40B4-BE49-F238E27FC236}">
              <a16:creationId xmlns:a16="http://schemas.microsoft.com/office/drawing/2014/main" id="{E761E813-FDEA-D927-4973-8AAC58E3874E}"/>
            </a:ext>
          </a:extLst>
        </xdr:cNvPr>
        <xdr:cNvSpPr txBox="1">
          <a:spLocks noChangeArrowheads="1"/>
        </xdr:cNvSpPr>
      </xdr:nvSpPr>
      <xdr:spPr bwMode="auto">
        <a:xfrm>
          <a:off x="12584206" y="874059"/>
          <a:ext cx="4090555"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P69</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twoCellAnchor editAs="oneCell">
    <xdr:from>
      <xdr:col>0</xdr:col>
      <xdr:colOff>558800</xdr:colOff>
      <xdr:row>63</xdr:row>
      <xdr:rowOff>57150</xdr:rowOff>
    </xdr:from>
    <xdr:to>
      <xdr:col>8</xdr:col>
      <xdr:colOff>482600</xdr:colOff>
      <xdr:row>85</xdr:row>
      <xdr:rowOff>139700</xdr:rowOff>
    </xdr:to>
    <xdr:pic>
      <xdr:nvPicPr>
        <xdr:cNvPr id="10395" name="図 3">
          <a:extLst>
            <a:ext uri="{FF2B5EF4-FFF2-40B4-BE49-F238E27FC236}">
              <a16:creationId xmlns:a16="http://schemas.microsoft.com/office/drawing/2014/main" id="{14CCDE3C-75BD-42E6-E880-0E053B7B7A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800" y="17818100"/>
          <a:ext cx="9455150" cy="354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82551</xdr:colOff>
      <xdr:row>9</xdr:row>
      <xdr:rowOff>38101</xdr:rowOff>
    </xdr:from>
    <xdr:to>
      <xdr:col>11</xdr:col>
      <xdr:colOff>1816</xdr:colOff>
      <xdr:row>19</xdr:row>
      <xdr:rowOff>79376</xdr:rowOff>
    </xdr:to>
    <xdr:sp macro="" textlink="">
      <xdr:nvSpPr>
        <xdr:cNvPr id="2" name="正方形/長方形 1">
          <a:extLst>
            <a:ext uri="{FF2B5EF4-FFF2-40B4-BE49-F238E27FC236}">
              <a16:creationId xmlns:a16="http://schemas.microsoft.com/office/drawing/2014/main" id="{1B431E5E-2AA0-DAEA-6A3C-608984E48E4F}"/>
            </a:ext>
          </a:extLst>
        </xdr:cNvPr>
        <xdr:cNvSpPr/>
      </xdr:nvSpPr>
      <xdr:spPr bwMode="auto">
        <a:xfrm>
          <a:off x="12128501" y="2028826"/>
          <a:ext cx="1117600" cy="3251200"/>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100">
            <a:solidFill>
              <a:srgbClr val="FF0000"/>
            </a:solidFill>
          </a:endParaRPr>
        </a:p>
      </xdr:txBody>
    </xdr:sp>
    <xdr:clientData/>
  </xdr:twoCellAnchor>
  <xdr:twoCellAnchor>
    <xdr:from>
      <xdr:col>9</xdr:col>
      <xdr:colOff>155575</xdr:colOff>
      <xdr:row>21</xdr:row>
      <xdr:rowOff>152400</xdr:rowOff>
    </xdr:from>
    <xdr:to>
      <xdr:col>10</xdr:col>
      <xdr:colOff>711046</xdr:colOff>
      <xdr:row>28</xdr:row>
      <xdr:rowOff>190500</xdr:rowOff>
    </xdr:to>
    <xdr:sp macro="" textlink="">
      <xdr:nvSpPr>
        <xdr:cNvPr id="3" name="正方形/長方形 2">
          <a:extLst>
            <a:ext uri="{FF2B5EF4-FFF2-40B4-BE49-F238E27FC236}">
              <a16:creationId xmlns:a16="http://schemas.microsoft.com/office/drawing/2014/main" id="{21CB37DE-452E-B72D-896B-47DC3F5EBA57}"/>
            </a:ext>
          </a:extLst>
        </xdr:cNvPr>
        <xdr:cNvSpPr/>
      </xdr:nvSpPr>
      <xdr:spPr bwMode="auto">
        <a:xfrm>
          <a:off x="11074400" y="5829300"/>
          <a:ext cx="1739900" cy="290512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化石燃料を混焼している場合は再生可能エネルギー（バイオマス等）分のみ按分して記入ください。</a:t>
          </a:r>
          <a:endParaRPr lang="ja-JP" altLang="ja-JP" sz="1800">
            <a:solidFill>
              <a:srgbClr val="FF0000"/>
            </a:solidFill>
            <a:effectLst/>
          </a:endParaRPr>
        </a:p>
        <a:p>
          <a:r>
            <a:rPr kumimoji="1" lang="ja-JP" altLang="ja-JP" sz="1400">
              <a:solidFill>
                <a:srgbClr val="FF0000"/>
              </a:solidFill>
              <a:effectLst/>
              <a:latin typeface="+mn-lt"/>
              <a:ea typeface="+mn-ea"/>
              <a:cs typeface="+mn-cs"/>
            </a:rPr>
            <a:t>化石燃料分は集計結果表</a:t>
          </a:r>
          <a:r>
            <a:rPr kumimoji="1" lang="en-US" altLang="ja-JP" sz="1400">
              <a:solidFill>
                <a:srgbClr val="FF0000"/>
              </a:solidFill>
              <a:effectLst/>
              <a:latin typeface="+mn-lt"/>
              <a:ea typeface="+mn-ea"/>
              <a:cs typeface="+mn-cs"/>
            </a:rPr>
            <a:t>CO</a:t>
          </a:r>
          <a:r>
            <a:rPr kumimoji="1" lang="en-US" altLang="ja-JP" sz="1400" baseline="-25000">
              <a:solidFill>
                <a:srgbClr val="FF0000"/>
              </a:solidFill>
              <a:effectLst/>
              <a:latin typeface="+mn-lt"/>
              <a:ea typeface="+mn-ea"/>
              <a:cs typeface="+mn-cs"/>
            </a:rPr>
            <a:t>2</a:t>
          </a:r>
          <a:r>
            <a:rPr kumimoji="1" lang="ja-JP" altLang="ja-JP" sz="1400">
              <a:solidFill>
                <a:srgbClr val="FF0000"/>
              </a:solidFill>
              <a:effectLst/>
              <a:latin typeface="+mn-lt"/>
              <a:ea typeface="+mn-ea"/>
              <a:cs typeface="+mn-cs"/>
            </a:rPr>
            <a:t>シートに記入してください。</a:t>
          </a:r>
          <a:endParaRPr lang="ja-JP" altLang="ja-JP" sz="1800">
            <a:solidFill>
              <a:srgbClr val="FF0000"/>
            </a:solidFill>
            <a:effectLst/>
          </a:endParaRPr>
        </a:p>
        <a:p>
          <a:pPr algn="l"/>
          <a:endParaRPr kumimoji="1" lang="ja-JP" altLang="en-US" sz="1400">
            <a:solidFill>
              <a:srgbClr val="FF0000"/>
            </a:solidFill>
          </a:endParaRPr>
        </a:p>
      </xdr:txBody>
    </xdr:sp>
    <xdr:clientData/>
  </xdr:twoCellAnchor>
  <xdr:twoCellAnchor>
    <xdr:from>
      <xdr:col>5</xdr:col>
      <xdr:colOff>143435</xdr:colOff>
      <xdr:row>40</xdr:row>
      <xdr:rowOff>168087</xdr:rowOff>
    </xdr:from>
    <xdr:to>
      <xdr:col>6</xdr:col>
      <xdr:colOff>514903</xdr:colOff>
      <xdr:row>46</xdr:row>
      <xdr:rowOff>342524</xdr:rowOff>
    </xdr:to>
    <xdr:sp macro="" textlink="">
      <xdr:nvSpPr>
        <xdr:cNvPr id="4" name="正方形/長方形 3">
          <a:extLst>
            <a:ext uri="{FF2B5EF4-FFF2-40B4-BE49-F238E27FC236}">
              <a16:creationId xmlns:a16="http://schemas.microsoft.com/office/drawing/2014/main" id="{C71D41F7-FA4F-E6A1-6D24-20538D8A2527}"/>
            </a:ext>
          </a:extLst>
        </xdr:cNvPr>
        <xdr:cNvSpPr/>
      </xdr:nvSpPr>
      <xdr:spPr bwMode="auto">
        <a:xfrm>
          <a:off x="5410760" y="12645837"/>
          <a:ext cx="1768475" cy="2489012"/>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en-US" altLang="ja-JP" sz="1400">
              <a:solidFill>
                <a:srgbClr val="FF0000"/>
              </a:solidFill>
            </a:rPr>
            <a:t>※</a:t>
          </a:r>
          <a:r>
            <a:rPr kumimoji="1" lang="ja-JP" altLang="en-US" sz="1400">
              <a:solidFill>
                <a:srgbClr val="FF0000"/>
              </a:solidFill>
            </a:rPr>
            <a:t>化石燃料を混焼している場合は再生可能エネルギー（バイオマス等）分のみ按分して記入ください。</a:t>
          </a:r>
          <a:endParaRPr kumimoji="1" lang="en-US" altLang="ja-JP" sz="1400">
            <a:solidFill>
              <a:srgbClr val="FF0000"/>
            </a:solidFill>
          </a:endParaRPr>
        </a:p>
        <a:p>
          <a:pPr algn="l">
            <a:lnSpc>
              <a:spcPts val="1600"/>
            </a:lnSpc>
          </a:pPr>
          <a:r>
            <a:rPr kumimoji="1" lang="ja-JP" altLang="en-US" sz="1400">
              <a:solidFill>
                <a:srgbClr val="FF0000"/>
              </a:solidFill>
            </a:rPr>
            <a:t>化石燃料分は集計結果表</a:t>
          </a:r>
          <a:r>
            <a:rPr kumimoji="1" lang="en-US" altLang="ja-JP" sz="1400">
              <a:solidFill>
                <a:srgbClr val="FF0000"/>
              </a:solidFill>
            </a:rPr>
            <a:t>CO</a:t>
          </a:r>
          <a:r>
            <a:rPr kumimoji="1" lang="en-US" altLang="ja-JP" sz="1400" baseline="-25000">
              <a:solidFill>
                <a:srgbClr val="FF0000"/>
              </a:solidFill>
            </a:rPr>
            <a:t>2</a:t>
          </a:r>
          <a:r>
            <a:rPr kumimoji="1" lang="ja-JP" altLang="en-US" sz="1400">
              <a:solidFill>
                <a:srgbClr val="FF0000"/>
              </a:solidFill>
            </a:rPr>
            <a:t>シートに記入してください。</a:t>
          </a:r>
        </a:p>
      </xdr:txBody>
    </xdr:sp>
    <xdr:clientData/>
  </xdr:twoCellAnchor>
  <xdr:twoCellAnchor>
    <xdr:from>
      <xdr:col>6</xdr:col>
      <xdr:colOff>1297082</xdr:colOff>
      <xdr:row>40</xdr:row>
      <xdr:rowOff>112060</xdr:rowOff>
    </xdr:from>
    <xdr:to>
      <xdr:col>10</xdr:col>
      <xdr:colOff>837845</xdr:colOff>
      <xdr:row>46</xdr:row>
      <xdr:rowOff>358588</xdr:rowOff>
    </xdr:to>
    <xdr:sp macro="" textlink="">
      <xdr:nvSpPr>
        <xdr:cNvPr id="5" name="正方形/長方形 4">
          <a:extLst>
            <a:ext uri="{FF2B5EF4-FFF2-40B4-BE49-F238E27FC236}">
              <a16:creationId xmlns:a16="http://schemas.microsoft.com/office/drawing/2014/main" id="{0C7453F2-5750-C2BD-ACF0-74ED155AE542}"/>
            </a:ext>
          </a:extLst>
        </xdr:cNvPr>
        <xdr:cNvSpPr/>
      </xdr:nvSpPr>
      <xdr:spPr bwMode="auto">
        <a:xfrm>
          <a:off x="8024907" y="12589810"/>
          <a:ext cx="4922369" cy="2561103"/>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kumimoji="1" lang="en-US" altLang="ja-JP" sz="1200">
            <a:solidFill>
              <a:srgbClr val="FF0000"/>
            </a:solidFill>
          </a:endParaRPr>
        </a:p>
        <a:p>
          <a:pPr algn="l"/>
          <a:r>
            <a:rPr kumimoji="1" lang="ja-JP" altLang="en-US" sz="1200">
              <a:solidFill>
                <a:srgbClr val="FF0000"/>
              </a:solidFill>
            </a:rPr>
            <a:t>　「</a:t>
          </a:r>
          <a:r>
            <a:rPr kumimoji="1" lang="ja-JP" altLang="en-US" sz="1400">
              <a:solidFill>
                <a:srgbClr val="FF0000"/>
              </a:solidFill>
            </a:rPr>
            <a:t>再生可能エネルギー」とは、エネルギー供給事業者による非化石エネルギー源の利用及び化石エネルギー源の利用及び化石エネルギー原料の有効な利用の促進に関する法律（平成</a:t>
          </a:r>
          <a:r>
            <a:rPr kumimoji="1" lang="en-US" altLang="ja-JP" sz="1400">
              <a:solidFill>
                <a:srgbClr val="FF0000"/>
              </a:solidFill>
            </a:rPr>
            <a:t>21</a:t>
          </a:r>
          <a:r>
            <a:rPr kumimoji="1" lang="ja-JP" altLang="en-US" sz="1400">
              <a:solidFill>
                <a:srgbClr val="FF0000"/>
              </a:solidFill>
            </a:rPr>
            <a:t>年法律第</a:t>
          </a:r>
          <a:r>
            <a:rPr kumimoji="1" lang="en-US" altLang="ja-JP" sz="1400">
              <a:solidFill>
                <a:srgbClr val="FF0000"/>
              </a:solidFill>
            </a:rPr>
            <a:t>72</a:t>
          </a:r>
          <a:r>
            <a:rPr kumimoji="1" lang="ja-JP" altLang="en-US" sz="1400">
              <a:solidFill>
                <a:srgbClr val="FF0000"/>
              </a:solidFill>
            </a:rPr>
            <a:t>号）及び同施行令（平成</a:t>
          </a:r>
          <a:r>
            <a:rPr kumimoji="1" lang="en-US" altLang="ja-JP" sz="1400">
              <a:solidFill>
                <a:srgbClr val="FF0000"/>
              </a:solidFill>
            </a:rPr>
            <a:t>21</a:t>
          </a:r>
          <a:r>
            <a:rPr kumimoji="1" lang="ja-JP" altLang="en-US" sz="1400">
              <a:solidFill>
                <a:srgbClr val="FF0000"/>
              </a:solidFill>
            </a:rPr>
            <a:t>年政令第</a:t>
          </a:r>
          <a:r>
            <a:rPr kumimoji="1" lang="en-US" altLang="ja-JP" sz="1400">
              <a:solidFill>
                <a:srgbClr val="FF0000"/>
              </a:solidFill>
            </a:rPr>
            <a:t>222</a:t>
          </a:r>
          <a:r>
            <a:rPr kumimoji="1" lang="ja-JP" altLang="en-US" sz="1400">
              <a:solidFill>
                <a:srgbClr val="FF0000"/>
              </a:solidFill>
            </a:rPr>
            <a:t>号）に規定される「太陽光」、「風力」、「水力」、「地熱」、「太陽熱」、「大気中の熱その他の自然界に存する熱」、「バイオマス」を指す。</a:t>
          </a:r>
          <a:endParaRPr kumimoji="1" lang="en-US" altLang="ja-JP" sz="1400">
            <a:solidFill>
              <a:srgbClr val="FF0000"/>
            </a:solidFill>
          </a:endParaRPr>
        </a:p>
        <a:p>
          <a:pPr algn="l"/>
          <a:r>
            <a:rPr kumimoji="1" lang="ja-JP" altLang="en-US" sz="1400">
              <a:solidFill>
                <a:srgbClr val="FF0000"/>
              </a:solidFill>
            </a:rPr>
            <a:t>「</a:t>
          </a:r>
          <a:r>
            <a:rPr kumimoji="1" lang="en-US" altLang="ja-JP" sz="1400">
              <a:solidFill>
                <a:srgbClr val="FF0000"/>
              </a:solidFill>
            </a:rPr>
            <a:t>FIT</a:t>
          </a:r>
          <a:r>
            <a:rPr kumimoji="1" lang="ja-JP" altLang="en-US" sz="1400">
              <a:solidFill>
                <a:srgbClr val="FF0000"/>
              </a:solidFill>
            </a:rPr>
            <a:t>電気」とは、電気事業法による再生可能エネルギー電気の調達に関する特別法に規定される再生可能エネルギー電気を指す。</a:t>
          </a:r>
          <a:endParaRPr kumimoji="1" lang="en-US" altLang="ja-JP" sz="1400">
            <a:solidFill>
              <a:srgbClr val="FF0000"/>
            </a:solidFill>
          </a:endParaRPr>
        </a:p>
        <a:p>
          <a:pPr algn="l">
            <a:lnSpc>
              <a:spcPts val="1400"/>
            </a:lnSpc>
          </a:pPr>
          <a:endParaRPr kumimoji="1" lang="ja-JP" altLang="en-US" sz="1400">
            <a:solidFill>
              <a:srgbClr val="FF0000"/>
            </a:solidFill>
          </a:endParaRPr>
        </a:p>
      </xdr:txBody>
    </xdr:sp>
    <xdr:clientData/>
  </xdr:twoCellAnchor>
  <xdr:twoCellAnchor>
    <xdr:from>
      <xdr:col>5</xdr:col>
      <xdr:colOff>72091</xdr:colOff>
      <xdr:row>55</xdr:row>
      <xdr:rowOff>51174</xdr:rowOff>
    </xdr:from>
    <xdr:to>
      <xdr:col>5</xdr:col>
      <xdr:colOff>243541</xdr:colOff>
      <xdr:row>58</xdr:row>
      <xdr:rowOff>320115</xdr:rowOff>
    </xdr:to>
    <xdr:sp macro="" textlink="">
      <xdr:nvSpPr>
        <xdr:cNvPr id="6" name="右中かっこ 5">
          <a:extLst>
            <a:ext uri="{FF2B5EF4-FFF2-40B4-BE49-F238E27FC236}">
              <a16:creationId xmlns:a16="http://schemas.microsoft.com/office/drawing/2014/main" id="{F7E0A44D-3C7E-2136-685B-6B42FE51A848}"/>
            </a:ext>
          </a:extLst>
        </xdr:cNvPr>
        <xdr:cNvSpPr/>
      </xdr:nvSpPr>
      <xdr:spPr bwMode="auto">
        <a:xfrm>
          <a:off x="5326716" y="16742149"/>
          <a:ext cx="190500" cy="1326216"/>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51547</xdr:colOff>
      <xdr:row>55</xdr:row>
      <xdr:rowOff>13074</xdr:rowOff>
    </xdr:from>
    <xdr:to>
      <xdr:col>10</xdr:col>
      <xdr:colOff>238991</xdr:colOff>
      <xdr:row>57</xdr:row>
      <xdr:rowOff>353783</xdr:rowOff>
    </xdr:to>
    <xdr:sp macro="" textlink="">
      <xdr:nvSpPr>
        <xdr:cNvPr id="7" name="右中かっこ 6">
          <a:extLst>
            <a:ext uri="{FF2B5EF4-FFF2-40B4-BE49-F238E27FC236}">
              <a16:creationId xmlns:a16="http://schemas.microsoft.com/office/drawing/2014/main" id="{4FC5560D-F476-B45C-315F-9A71D6763B38}"/>
            </a:ext>
          </a:extLst>
        </xdr:cNvPr>
        <xdr:cNvSpPr/>
      </xdr:nvSpPr>
      <xdr:spPr bwMode="auto">
        <a:xfrm>
          <a:off x="12091147" y="16704049"/>
          <a:ext cx="206188" cy="1050551"/>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316753</xdr:colOff>
      <xdr:row>56</xdr:row>
      <xdr:rowOff>101227</xdr:rowOff>
    </xdr:from>
    <xdr:to>
      <xdr:col>5</xdr:col>
      <xdr:colOff>1119086</xdr:colOff>
      <xdr:row>58</xdr:row>
      <xdr:rowOff>156892</xdr:rowOff>
    </xdr:to>
    <xdr:sp macro="" textlink="">
      <xdr:nvSpPr>
        <xdr:cNvPr id="8" name="正方形/長方形 7">
          <a:extLst>
            <a:ext uri="{FF2B5EF4-FFF2-40B4-BE49-F238E27FC236}">
              <a16:creationId xmlns:a16="http://schemas.microsoft.com/office/drawing/2014/main" id="{D8DA756E-CA35-FFF0-449B-9ED53792AA0F}"/>
            </a:ext>
          </a:extLst>
        </xdr:cNvPr>
        <xdr:cNvSpPr/>
      </xdr:nvSpPr>
      <xdr:spPr bwMode="auto">
        <a:xfrm>
          <a:off x="5596778" y="17157327"/>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700"/>
            </a:lnSpc>
          </a:pPr>
          <a:r>
            <a:rPr kumimoji="1" lang="ja-JP" altLang="en-US" sz="1400">
              <a:solidFill>
                <a:srgbClr val="FF0000"/>
              </a:solidFill>
            </a:rPr>
            <a:t>導入目標は参考記入</a:t>
          </a:r>
        </a:p>
      </xdr:txBody>
    </xdr:sp>
    <xdr:clientData/>
  </xdr:twoCellAnchor>
  <xdr:twoCellAnchor>
    <xdr:from>
      <xdr:col>10</xdr:col>
      <xdr:colOff>318620</xdr:colOff>
      <xdr:row>55</xdr:row>
      <xdr:rowOff>91888</xdr:rowOff>
    </xdr:from>
    <xdr:to>
      <xdr:col>10</xdr:col>
      <xdr:colOff>1115248</xdr:colOff>
      <xdr:row>57</xdr:row>
      <xdr:rowOff>141193</xdr:rowOff>
    </xdr:to>
    <xdr:sp macro="" textlink="">
      <xdr:nvSpPr>
        <xdr:cNvPr id="9" name="正方形/長方形 8">
          <a:extLst>
            <a:ext uri="{FF2B5EF4-FFF2-40B4-BE49-F238E27FC236}">
              <a16:creationId xmlns:a16="http://schemas.microsoft.com/office/drawing/2014/main" id="{989A3DEF-8499-DB3F-16D1-E45652A0315B}"/>
            </a:ext>
          </a:extLst>
        </xdr:cNvPr>
        <xdr:cNvSpPr/>
      </xdr:nvSpPr>
      <xdr:spPr bwMode="auto">
        <a:xfrm>
          <a:off x="12383620" y="16789213"/>
          <a:ext cx="872938" cy="754155"/>
        </a:xfrm>
        <a:prstGeom prst="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lnSpc>
              <a:spcPts val="1600"/>
            </a:lnSpc>
          </a:pPr>
          <a:r>
            <a:rPr kumimoji="1" lang="ja-JP" altLang="en-US" sz="1400">
              <a:solidFill>
                <a:srgbClr val="FF0000"/>
              </a:solidFill>
            </a:rPr>
            <a:t>導入目標は参考記入</a:t>
          </a:r>
        </a:p>
      </xdr:txBody>
    </xdr:sp>
    <xdr:clientData/>
  </xdr:twoCellAnchor>
  <xdr:oneCellAnchor>
    <xdr:from>
      <xdr:col>12</xdr:col>
      <xdr:colOff>258041</xdr:colOff>
      <xdr:row>11</xdr:row>
      <xdr:rowOff>17318</xdr:rowOff>
    </xdr:from>
    <xdr:ext cx="4097476" cy="559384"/>
    <xdr:sp macro="" textlink="">
      <xdr:nvSpPr>
        <xdr:cNvPr id="10" name="Text Box 9">
          <a:extLst>
            <a:ext uri="{FF2B5EF4-FFF2-40B4-BE49-F238E27FC236}">
              <a16:creationId xmlns:a16="http://schemas.microsoft.com/office/drawing/2014/main" id="{B8456EDB-5330-4AB5-B4D7-1C0C72A97C44}"/>
            </a:ext>
          </a:extLst>
        </xdr:cNvPr>
        <xdr:cNvSpPr txBox="1">
          <a:spLocks noChangeArrowheads="1"/>
        </xdr:cNvSpPr>
      </xdr:nvSpPr>
      <xdr:spPr bwMode="auto">
        <a:xfrm>
          <a:off x="13594773" y="2476500"/>
          <a:ext cx="4090555" cy="55938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spAutoFit/>
        </a:bodyPr>
        <a:lstStyle/>
        <a:p>
          <a:pPr algn="l" rtl="0">
            <a:lnSpc>
              <a:spcPts val="1400"/>
            </a:lnSpc>
            <a:defRPr sz="1000"/>
          </a:pPr>
          <a:r>
            <a:rPr lang="ja-JP" altLang="en-US" sz="1400" b="1" i="0" u="none" strike="noStrike" baseline="0">
              <a:solidFill>
                <a:srgbClr val="FF0000"/>
              </a:solidFill>
              <a:latin typeface="ＭＳ Ｐゴシック"/>
              <a:ea typeface="ＭＳ Ｐゴシック"/>
            </a:rPr>
            <a:t>記法は、届出マニュアル（～工場・事業所用～）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400"/>
            </a:lnSpc>
            <a:defRPr sz="1000"/>
          </a:pPr>
          <a:r>
            <a:rPr lang="en-US" altLang="ja-JP" sz="1400" b="1" i="0" u="none" strike="noStrike" baseline="0">
              <a:solidFill>
                <a:srgbClr val="0000FF"/>
              </a:solidFill>
              <a:latin typeface="ＭＳ Ｐゴシック"/>
              <a:ea typeface="ＭＳ Ｐゴシック"/>
            </a:rPr>
            <a:t>P72,73</a:t>
          </a:r>
          <a:r>
            <a:rPr lang="ja-JP" altLang="en-US" sz="1400" b="1" i="0" u="none" strike="noStrike" baseline="0">
              <a:solidFill>
                <a:srgbClr val="FF0000"/>
              </a:solidFill>
              <a:latin typeface="ＭＳ Ｐゴシック"/>
              <a:ea typeface="ＭＳ Ｐゴシック"/>
            </a:rPr>
            <a:t>に記載していますので、必ずご確認ください。</a:t>
          </a:r>
          <a:endParaRPr lang="en-US" altLang="ja-JP" sz="1400" b="1" i="0" u="none" strike="noStrike" baseline="0">
            <a:solidFill>
              <a:srgbClr val="FF0000"/>
            </a:solidFill>
            <a:latin typeface="ＭＳ Ｐゴシック"/>
            <a:ea typeface="ＭＳ Ｐゴシック"/>
          </a:endParaRPr>
        </a:p>
        <a:p>
          <a:pPr algn="l"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120650</xdr:colOff>
      <xdr:row>23</xdr:row>
      <xdr:rowOff>9525</xdr:rowOff>
    </xdr:from>
    <xdr:to>
      <xdr:col>15</xdr:col>
      <xdr:colOff>539752</xdr:colOff>
      <xdr:row>25</xdr:row>
      <xdr:rowOff>161925</xdr:rowOff>
    </xdr:to>
    <xdr:sp macro="" textlink="">
      <xdr:nvSpPr>
        <xdr:cNvPr id="5" name="角丸四角形 4">
          <a:extLst>
            <a:ext uri="{FF2B5EF4-FFF2-40B4-BE49-F238E27FC236}">
              <a16:creationId xmlns:a16="http://schemas.microsoft.com/office/drawing/2014/main" id="{8110C1BC-E181-49F3-FB89-B49B138FA4E3}"/>
            </a:ext>
          </a:extLst>
        </xdr:cNvPr>
        <xdr:cNvSpPr/>
      </xdr:nvSpPr>
      <xdr:spPr>
        <a:xfrm>
          <a:off x="7181850" y="5191125"/>
          <a:ext cx="5257802" cy="533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en-US" altLang="ja-JP" sz="1100"/>
            <a:t>※</a:t>
          </a:r>
          <a:r>
            <a:rPr kumimoji="1" lang="ja-JP" altLang="en-US" sz="1100"/>
            <a:t>買電とは、一般送配電事業者、送電事業者及び特定送配電事業者が維持し、及び運用する電線路を介して供給を受けた電気以外の電気で使用した電力をいう。</a:t>
          </a:r>
          <a:endParaRPr kumimoji="1" lang="en-US" altLang="ja-JP" sz="1100"/>
        </a:p>
      </xdr:txBody>
    </xdr:sp>
    <xdr:clientData/>
  </xdr:twoCellAnchor>
  <xdr:twoCellAnchor editAs="oneCell">
    <xdr:from>
      <xdr:col>8</xdr:col>
      <xdr:colOff>19050</xdr:colOff>
      <xdr:row>1</xdr:row>
      <xdr:rowOff>69850</xdr:rowOff>
    </xdr:from>
    <xdr:to>
      <xdr:col>16</xdr:col>
      <xdr:colOff>19050</xdr:colOff>
      <xdr:row>21</xdr:row>
      <xdr:rowOff>95250</xdr:rowOff>
    </xdr:to>
    <xdr:pic>
      <xdr:nvPicPr>
        <xdr:cNvPr id="16584" name="図 41">
          <a:extLst>
            <a:ext uri="{FF2B5EF4-FFF2-40B4-BE49-F238E27FC236}">
              <a16:creationId xmlns:a16="http://schemas.microsoft.com/office/drawing/2014/main" id="{71D9ABA2-70A0-45C4-1990-281A05E13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450850"/>
          <a:ext cx="5029200" cy="443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hg-santeikohyo.env.go.jp/cal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11885-2E0E-4A93-B57A-1C98E7E1C4DB}">
  <sheetPr codeName="Sheet1"/>
  <dimension ref="A1:AR109"/>
  <sheetViews>
    <sheetView showGridLines="0" view="pageBreakPreview" zoomScale="80" zoomScaleNormal="100" zoomScaleSheetLayoutView="80" workbookViewId="0">
      <selection activeCell="AB33" sqref="AB33"/>
    </sheetView>
  </sheetViews>
  <sheetFormatPr defaultColWidth="9" defaultRowHeight="13" x14ac:dyDescent="0.2"/>
  <cols>
    <col min="1" max="39" width="4" customWidth="1"/>
  </cols>
  <sheetData>
    <row r="1" spans="1:44" ht="6.75" customHeight="1" x14ac:dyDescent="0.2"/>
    <row r="2" spans="1:44" ht="20.149999999999999" customHeight="1" x14ac:dyDescent="0.2">
      <c r="A2" s="1" t="s">
        <v>6</v>
      </c>
      <c r="B2" s="1"/>
      <c r="C2" s="1"/>
      <c r="D2" s="1"/>
      <c r="E2" s="1"/>
      <c r="F2" s="1"/>
      <c r="G2" s="1"/>
      <c r="H2" s="1"/>
      <c r="I2" s="1"/>
      <c r="J2" s="1"/>
      <c r="K2" s="1"/>
      <c r="L2" s="1"/>
      <c r="M2" s="1"/>
      <c r="N2" s="1"/>
      <c r="O2" s="1"/>
      <c r="P2" s="367" t="s">
        <v>0</v>
      </c>
      <c r="Q2" s="367"/>
      <c r="R2" s="367"/>
      <c r="S2" s="367"/>
      <c r="T2" s="377"/>
      <c r="U2" s="377"/>
      <c r="V2" s="377"/>
      <c r="W2" s="377"/>
      <c r="X2" s="332" t="s">
        <v>36</v>
      </c>
    </row>
    <row r="3" spans="1:44" ht="20.149999999999999" customHeight="1" x14ac:dyDescent="0.2">
      <c r="A3" s="1"/>
      <c r="B3" s="1"/>
      <c r="C3" s="1"/>
      <c r="D3" s="1"/>
      <c r="E3" s="1"/>
      <c r="F3" s="1"/>
      <c r="G3" s="1"/>
      <c r="H3" s="1"/>
      <c r="I3" s="1"/>
      <c r="J3" s="1"/>
      <c r="K3" s="1"/>
      <c r="L3" s="1"/>
      <c r="M3" s="1"/>
      <c r="N3" s="1"/>
      <c r="O3" s="1"/>
      <c r="P3" s="367" t="s">
        <v>1</v>
      </c>
      <c r="Q3" s="367"/>
      <c r="R3" s="367"/>
      <c r="S3" s="378"/>
      <c r="T3" s="379"/>
      <c r="U3" s="379"/>
      <c r="V3" s="379"/>
      <c r="W3" s="379"/>
      <c r="X3" s="333" t="s">
        <v>1201</v>
      </c>
    </row>
    <row r="4" spans="1:44" ht="20.149999999999999" customHeight="1" x14ac:dyDescent="0.2">
      <c r="A4" s="6"/>
      <c r="B4" s="1"/>
      <c r="C4" s="1"/>
      <c r="E4" s="5"/>
      <c r="F4" s="1"/>
      <c r="G4" s="1"/>
      <c r="H4" s="1"/>
      <c r="I4" s="1"/>
      <c r="J4" s="1"/>
      <c r="K4" s="1"/>
      <c r="L4" s="1"/>
      <c r="M4" s="1"/>
      <c r="N4" s="1"/>
      <c r="O4" s="1"/>
      <c r="P4" s="1"/>
      <c r="Q4" s="1"/>
      <c r="R4" s="1"/>
      <c r="S4" s="1"/>
      <c r="T4" s="1"/>
      <c r="U4" s="1"/>
      <c r="V4" s="1"/>
      <c r="W4" s="1"/>
      <c r="X4" s="333" t="s">
        <v>37</v>
      </c>
    </row>
    <row r="5" spans="1:44" ht="20.149999999999999" customHeight="1" x14ac:dyDescent="0.2">
      <c r="A5" s="380" t="s">
        <v>7</v>
      </c>
      <c r="B5" s="380"/>
      <c r="C5" s="380"/>
      <c r="D5" s="380"/>
      <c r="E5" s="380"/>
      <c r="F5" s="380"/>
      <c r="G5" s="380"/>
      <c r="H5" s="380"/>
      <c r="I5" s="380"/>
      <c r="J5" s="380"/>
      <c r="K5" s="380"/>
      <c r="L5" s="380"/>
      <c r="M5" s="380"/>
      <c r="N5" s="380"/>
      <c r="O5" s="380"/>
      <c r="P5" s="380"/>
      <c r="Q5" s="380"/>
      <c r="R5" s="380"/>
      <c r="S5" s="380"/>
      <c r="T5" s="380"/>
      <c r="U5" s="380"/>
      <c r="V5" s="380"/>
      <c r="W5" s="380"/>
    </row>
    <row r="6" spans="1:44" ht="20.149999999999999" customHeight="1" x14ac:dyDescent="0.2">
      <c r="A6" s="1"/>
      <c r="B6" s="1"/>
      <c r="C6" s="1"/>
      <c r="D6" s="1"/>
      <c r="E6" s="1"/>
      <c r="F6" s="1"/>
      <c r="G6" s="1"/>
      <c r="H6" s="1"/>
      <c r="I6" s="1"/>
      <c r="J6" s="1"/>
      <c r="K6" s="1"/>
      <c r="L6" s="1"/>
      <c r="M6" s="1"/>
      <c r="N6" s="1"/>
      <c r="O6" s="1"/>
      <c r="P6" s="1"/>
      <c r="Q6" s="1"/>
      <c r="R6" s="1"/>
      <c r="S6" s="1"/>
      <c r="T6" s="1"/>
      <c r="U6" s="1"/>
      <c r="V6" s="1"/>
      <c r="W6" s="1"/>
    </row>
    <row r="7" spans="1:44" ht="20.149999999999999" customHeight="1" x14ac:dyDescent="0.2">
      <c r="A7" s="1"/>
      <c r="B7" s="1"/>
      <c r="C7" s="1"/>
      <c r="D7" s="1"/>
      <c r="E7" s="1"/>
      <c r="F7" s="1"/>
      <c r="G7" s="1"/>
      <c r="H7" s="1"/>
      <c r="I7" s="1"/>
      <c r="J7" s="1"/>
      <c r="K7" s="1"/>
      <c r="L7" s="1"/>
      <c r="M7" s="1"/>
      <c r="N7" s="1"/>
      <c r="O7" s="1"/>
      <c r="P7" s="1"/>
      <c r="Q7" s="1"/>
      <c r="R7" s="1"/>
      <c r="S7" s="1"/>
      <c r="T7" s="1"/>
      <c r="U7" s="1"/>
      <c r="V7" s="1"/>
      <c r="W7" s="1"/>
    </row>
    <row r="8" spans="1:44" ht="20.149999999999999" customHeight="1" x14ac:dyDescent="0.2">
      <c r="A8" s="1"/>
      <c r="B8" s="1"/>
      <c r="C8" s="2"/>
      <c r="D8" s="380"/>
      <c r="E8" s="380"/>
      <c r="F8" s="380"/>
      <c r="G8" s="380"/>
      <c r="H8" s="1"/>
      <c r="I8" s="1"/>
      <c r="J8" s="1"/>
      <c r="K8" s="1"/>
      <c r="L8" s="1"/>
      <c r="M8" s="1"/>
      <c r="N8" s="1"/>
      <c r="O8" s="3"/>
      <c r="P8" s="3"/>
      <c r="Q8" s="366"/>
      <c r="R8" s="366"/>
      <c r="S8" s="63" t="s">
        <v>10</v>
      </c>
      <c r="T8" s="62"/>
      <c r="U8" s="63" t="s">
        <v>9</v>
      </c>
      <c r="V8" s="62"/>
      <c r="W8" s="63" t="s">
        <v>8</v>
      </c>
    </row>
    <row r="9" spans="1:44" ht="20.149999999999999" customHeight="1" x14ac:dyDescent="0.2">
      <c r="A9" s="380" t="s">
        <v>2</v>
      </c>
      <c r="B9" s="380"/>
      <c r="C9" s="380"/>
      <c r="D9" s="380"/>
      <c r="E9" s="380"/>
      <c r="F9" s="380"/>
      <c r="G9" s="380"/>
      <c r="H9" s="1" t="s">
        <v>3</v>
      </c>
      <c r="I9" s="1"/>
      <c r="J9" s="1"/>
      <c r="K9" s="1"/>
      <c r="L9" s="1"/>
      <c r="M9" s="1"/>
      <c r="N9" s="1"/>
      <c r="O9" s="3"/>
      <c r="P9" s="3"/>
      <c r="AR9" t="s">
        <v>84</v>
      </c>
    </row>
    <row r="10" spans="1:44" ht="20.149999999999999" customHeight="1" x14ac:dyDescent="0.2">
      <c r="A10" s="1"/>
      <c r="B10" s="1"/>
      <c r="C10" s="1"/>
      <c r="D10" s="1"/>
      <c r="E10" s="1"/>
      <c r="F10" s="1"/>
      <c r="G10" s="1"/>
      <c r="H10" s="1"/>
      <c r="I10" s="1"/>
      <c r="J10" s="1"/>
      <c r="K10" s="1"/>
      <c r="L10" s="1"/>
      <c r="M10" s="1"/>
      <c r="N10" s="1"/>
      <c r="O10" s="1"/>
      <c r="P10" s="1"/>
      <c r="Q10" s="1"/>
      <c r="R10" s="1"/>
      <c r="S10" s="1"/>
      <c r="T10" s="1"/>
      <c r="U10" s="1"/>
      <c r="V10" s="1"/>
      <c r="W10" s="1"/>
      <c r="AR10" t="s">
        <v>85</v>
      </c>
    </row>
    <row r="11" spans="1:44" ht="20.149999999999999" customHeight="1" x14ac:dyDescent="0.2">
      <c r="A11" s="1"/>
      <c r="B11" s="1"/>
      <c r="C11" s="1"/>
      <c r="D11" s="1"/>
      <c r="E11" s="1"/>
      <c r="F11" s="1"/>
      <c r="G11" s="1"/>
      <c r="H11" s="1"/>
      <c r="I11" s="1" t="s">
        <v>11</v>
      </c>
      <c r="J11" s="1"/>
      <c r="K11" s="1" t="s">
        <v>4</v>
      </c>
      <c r="L11" s="1"/>
      <c r="M11" s="1"/>
      <c r="N11" s="1"/>
      <c r="O11" s="1"/>
      <c r="P11" s="1"/>
      <c r="Q11" s="1"/>
      <c r="R11" s="1"/>
      <c r="S11" s="1"/>
      <c r="T11" s="1"/>
      <c r="U11" s="1"/>
      <c r="V11" s="1"/>
      <c r="W11" s="1"/>
      <c r="AR11" t="s">
        <v>86</v>
      </c>
    </row>
    <row r="12" spans="1:44" ht="20.149999999999999" customHeight="1" x14ac:dyDescent="0.2">
      <c r="A12" s="1"/>
      <c r="B12" s="1"/>
      <c r="C12" s="1"/>
      <c r="D12" s="1"/>
      <c r="E12" s="1"/>
      <c r="F12" s="1"/>
      <c r="G12" s="1"/>
      <c r="H12" s="1"/>
      <c r="I12" s="1"/>
      <c r="J12" s="1"/>
      <c r="K12" s="369"/>
      <c r="L12" s="369"/>
      <c r="M12" s="369"/>
      <c r="N12" s="369"/>
      <c r="O12" s="369"/>
      <c r="P12" s="369"/>
      <c r="Q12" s="369"/>
      <c r="R12" s="369"/>
      <c r="S12" s="369"/>
      <c r="T12" s="369"/>
      <c r="U12" s="369"/>
      <c r="V12" s="369"/>
      <c r="W12" s="369"/>
      <c r="AR12" t="s">
        <v>87</v>
      </c>
    </row>
    <row r="13" spans="1:44" ht="20.149999999999999" customHeight="1" x14ac:dyDescent="0.2">
      <c r="A13" s="1"/>
      <c r="B13" s="1"/>
      <c r="C13" s="1"/>
      <c r="D13" s="1"/>
      <c r="E13" s="1"/>
      <c r="F13" s="1"/>
      <c r="G13" s="1"/>
      <c r="H13" s="1"/>
      <c r="I13" s="1"/>
      <c r="J13" s="1"/>
      <c r="K13" s="370"/>
      <c r="L13" s="370"/>
      <c r="M13" s="370"/>
      <c r="N13" s="370"/>
      <c r="O13" s="370"/>
      <c r="P13" s="370"/>
      <c r="Q13" s="370"/>
      <c r="R13" s="370"/>
      <c r="S13" s="370"/>
      <c r="T13" s="370"/>
      <c r="U13" s="370"/>
      <c r="V13" s="370"/>
      <c r="W13" s="370"/>
      <c r="AR13" t="s">
        <v>88</v>
      </c>
    </row>
    <row r="14" spans="1:44" ht="20.149999999999999" customHeight="1" x14ac:dyDescent="0.2">
      <c r="A14" s="1"/>
      <c r="B14" s="1"/>
      <c r="C14" s="1"/>
      <c r="D14" s="1"/>
      <c r="E14" s="1"/>
      <c r="F14" s="1"/>
      <c r="G14" s="1"/>
      <c r="H14" s="1"/>
      <c r="I14" s="1"/>
      <c r="J14" s="1"/>
      <c r="K14" s="1" t="s">
        <v>5</v>
      </c>
      <c r="L14" s="1"/>
      <c r="M14" s="1"/>
      <c r="N14" s="1"/>
      <c r="O14" s="1"/>
      <c r="P14" s="1"/>
      <c r="Q14" s="1"/>
      <c r="R14" s="1"/>
      <c r="S14" s="1"/>
      <c r="T14" s="1"/>
      <c r="U14" s="1"/>
      <c r="V14" s="1"/>
      <c r="W14" s="1"/>
      <c r="AR14" t="s">
        <v>89</v>
      </c>
    </row>
    <row r="15" spans="1:44" ht="20.149999999999999" customHeight="1" x14ac:dyDescent="0.2">
      <c r="A15" s="1"/>
      <c r="B15" s="1"/>
      <c r="C15" s="1"/>
      <c r="D15" s="1"/>
      <c r="E15" s="1"/>
      <c r="F15" s="1"/>
      <c r="G15" s="1"/>
      <c r="H15" s="1"/>
      <c r="I15" s="1"/>
      <c r="J15" s="1"/>
      <c r="K15" s="369"/>
      <c r="L15" s="369"/>
      <c r="M15" s="369"/>
      <c r="N15" s="369"/>
      <c r="O15" s="369"/>
      <c r="P15" s="369"/>
      <c r="Q15" s="369"/>
      <c r="R15" s="369"/>
      <c r="S15" s="369"/>
      <c r="T15" s="369"/>
      <c r="U15" s="369"/>
      <c r="V15" s="369"/>
      <c r="W15" s="369"/>
      <c r="AR15" t="s">
        <v>90</v>
      </c>
    </row>
    <row r="16" spans="1:44" ht="20.149999999999999" customHeight="1" x14ac:dyDescent="0.2">
      <c r="A16" s="1"/>
      <c r="B16" s="1"/>
      <c r="C16" s="1"/>
      <c r="D16" s="1"/>
      <c r="E16" s="1"/>
      <c r="F16" s="1"/>
      <c r="G16" s="1"/>
      <c r="H16" s="1"/>
      <c r="I16" s="1"/>
      <c r="J16" s="1"/>
      <c r="K16" s="370"/>
      <c r="L16" s="370"/>
      <c r="M16" s="370"/>
      <c r="N16" s="370"/>
      <c r="O16" s="370"/>
      <c r="P16" s="370"/>
      <c r="Q16" s="370"/>
      <c r="R16" s="370"/>
      <c r="S16" s="370"/>
      <c r="T16" s="370"/>
      <c r="U16" s="370"/>
      <c r="V16" s="370"/>
      <c r="W16" s="370"/>
      <c r="AR16" t="s">
        <v>91</v>
      </c>
    </row>
    <row r="17" spans="1:44" ht="20.149999999999999" customHeight="1" x14ac:dyDescent="0.2">
      <c r="AR17" t="s">
        <v>92</v>
      </c>
    </row>
    <row r="18" spans="1:44" s="1" customFormat="1" ht="40" customHeight="1" x14ac:dyDescent="0.2">
      <c r="A18" s="381" t="s">
        <v>22</v>
      </c>
      <c r="B18" s="381"/>
      <c r="C18" s="381"/>
      <c r="D18" s="381"/>
      <c r="E18" s="381"/>
      <c r="F18" s="381"/>
      <c r="G18" s="381"/>
      <c r="H18" s="381"/>
      <c r="I18" s="395"/>
      <c r="J18" s="395"/>
      <c r="K18" s="395"/>
      <c r="L18" s="395"/>
      <c r="M18" s="395"/>
      <c r="N18" s="395"/>
      <c r="O18" s="395"/>
      <c r="P18" s="395"/>
      <c r="Q18" s="395"/>
      <c r="R18" s="395"/>
      <c r="S18" s="395"/>
      <c r="T18" s="395"/>
      <c r="U18" s="395"/>
      <c r="V18" s="395"/>
      <c r="W18" s="395"/>
      <c r="AR18" s="1" t="s">
        <v>93</v>
      </c>
    </row>
    <row r="19" spans="1:44" s="1" customFormat="1" ht="40" customHeight="1" x14ac:dyDescent="0.2">
      <c r="A19" s="381" t="s">
        <v>23</v>
      </c>
      <c r="B19" s="381"/>
      <c r="C19" s="381"/>
      <c r="D19" s="381"/>
      <c r="E19" s="381"/>
      <c r="F19" s="381"/>
      <c r="G19" s="381"/>
      <c r="H19" s="381"/>
      <c r="I19" s="395"/>
      <c r="J19" s="395"/>
      <c r="K19" s="395"/>
      <c r="L19" s="395"/>
      <c r="M19" s="395"/>
      <c r="N19" s="395"/>
      <c r="O19" s="395"/>
      <c r="P19" s="395"/>
      <c r="Q19" s="395"/>
      <c r="R19" s="395"/>
      <c r="S19" s="395"/>
      <c r="T19" s="395"/>
      <c r="U19" s="395"/>
      <c r="V19" s="395"/>
      <c r="W19" s="395"/>
      <c r="AR19" s="1" t="s">
        <v>94</v>
      </c>
    </row>
    <row r="20" spans="1:44" s="1" customFormat="1" ht="40" customHeight="1" x14ac:dyDescent="0.2">
      <c r="A20" s="381" t="s">
        <v>24</v>
      </c>
      <c r="B20" s="381"/>
      <c r="C20" s="381"/>
      <c r="D20" s="381"/>
      <c r="E20" s="381"/>
      <c r="F20" s="381"/>
      <c r="G20" s="381"/>
      <c r="H20" s="381"/>
      <c r="I20" s="396"/>
      <c r="J20" s="396"/>
      <c r="K20" s="396"/>
      <c r="L20" s="396"/>
      <c r="M20" s="396"/>
      <c r="N20" s="396"/>
      <c r="O20" s="396"/>
      <c r="P20" s="396"/>
      <c r="Q20" s="396"/>
      <c r="R20" s="396"/>
      <c r="S20" s="396"/>
      <c r="T20" s="396"/>
      <c r="U20" s="396"/>
      <c r="V20" s="396"/>
      <c r="W20" s="396"/>
      <c r="AR20" s="1" t="s">
        <v>95</v>
      </c>
    </row>
    <row r="21" spans="1:44" s="1" customFormat="1" ht="75" customHeight="1" x14ac:dyDescent="0.2">
      <c r="A21" s="371"/>
      <c r="B21" s="372"/>
      <c r="C21" s="372"/>
      <c r="D21" s="372"/>
      <c r="E21" s="372"/>
      <c r="F21" s="372"/>
      <c r="G21" s="372"/>
      <c r="H21" s="373"/>
      <c r="I21" s="397"/>
      <c r="J21" s="398"/>
      <c r="K21" s="398"/>
      <c r="L21" s="398"/>
      <c r="M21" s="398"/>
      <c r="N21" s="398"/>
      <c r="O21" s="398"/>
      <c r="P21" s="398"/>
      <c r="Q21" s="398"/>
      <c r="R21" s="398"/>
      <c r="S21" s="398"/>
      <c r="T21" s="398"/>
      <c r="U21" s="398"/>
      <c r="V21" s="398"/>
      <c r="W21" s="399"/>
      <c r="AR21" s="1" t="s">
        <v>96</v>
      </c>
    </row>
    <row r="22" spans="1:44" s="1" customFormat="1" ht="23.25" customHeight="1" x14ac:dyDescent="0.2">
      <c r="A22" s="19"/>
      <c r="B22" s="393">
        <v>2024</v>
      </c>
      <c r="C22" s="393"/>
      <c r="D22" s="388" t="s">
        <v>12</v>
      </c>
      <c r="E22" s="388"/>
      <c r="F22" s="388"/>
      <c r="G22" s="388"/>
      <c r="H22" s="389"/>
      <c r="I22" s="400"/>
      <c r="J22" s="401"/>
      <c r="K22" s="401"/>
      <c r="L22" s="401"/>
      <c r="M22" s="401"/>
      <c r="N22" s="401"/>
      <c r="O22" s="401"/>
      <c r="P22" s="401"/>
      <c r="Q22" s="401"/>
      <c r="R22" s="401"/>
      <c r="S22" s="401"/>
      <c r="T22" s="401"/>
      <c r="U22" s="401"/>
      <c r="V22" s="401"/>
      <c r="W22" s="402"/>
      <c r="X22" s="4"/>
      <c r="AR22" s="1" t="s">
        <v>97</v>
      </c>
    </row>
    <row r="23" spans="1:44" s="1" customFormat="1" ht="102" customHeight="1" x14ac:dyDescent="0.2">
      <c r="A23" s="390" t="s">
        <v>13</v>
      </c>
      <c r="B23" s="391"/>
      <c r="C23" s="391"/>
      <c r="D23" s="391"/>
      <c r="E23" s="391"/>
      <c r="F23" s="391"/>
      <c r="G23" s="391"/>
      <c r="H23" s="392"/>
      <c r="I23" s="403"/>
      <c r="J23" s="404"/>
      <c r="K23" s="404"/>
      <c r="L23" s="404"/>
      <c r="M23" s="404"/>
      <c r="N23" s="404"/>
      <c r="O23" s="404"/>
      <c r="P23" s="404"/>
      <c r="Q23" s="404"/>
      <c r="R23" s="404"/>
      <c r="S23" s="404"/>
      <c r="T23" s="404"/>
      <c r="U23" s="404"/>
      <c r="V23" s="404"/>
      <c r="W23" s="405"/>
      <c r="X23" s="4"/>
      <c r="AR23" s="1" t="s">
        <v>98</v>
      </c>
    </row>
    <row r="24" spans="1:44" s="1" customFormat="1" ht="25" customHeight="1" x14ac:dyDescent="0.2">
      <c r="A24" s="20"/>
      <c r="B24" s="394">
        <f>IF(B22="","",B22)</f>
        <v>2024</v>
      </c>
      <c r="C24" s="394"/>
      <c r="D24" s="386" t="s">
        <v>14</v>
      </c>
      <c r="E24" s="386"/>
      <c r="F24" s="386"/>
      <c r="G24" s="386"/>
      <c r="H24" s="387"/>
      <c r="I24" s="382" t="str">
        <f>IF(別紙!E57=" "," ",別紙!E57)</f>
        <v xml:space="preserve"> </v>
      </c>
      <c r="J24" s="383"/>
      <c r="K24" s="383"/>
      <c r="L24" s="383"/>
      <c r="M24" s="383"/>
      <c r="N24" s="383"/>
      <c r="O24" s="383"/>
      <c r="P24" s="383"/>
      <c r="Q24" s="383"/>
      <c r="R24" s="383"/>
      <c r="S24" s="383"/>
      <c r="T24" s="406" t="s">
        <v>16</v>
      </c>
      <c r="U24" s="406"/>
      <c r="V24" s="406"/>
      <c r="W24" s="407"/>
      <c r="X24" s="4"/>
      <c r="AR24" s="1" t="s">
        <v>99</v>
      </c>
    </row>
    <row r="25" spans="1:44" s="1" customFormat="1" ht="25" customHeight="1" x14ac:dyDescent="0.2">
      <c r="A25" s="374" t="s">
        <v>15</v>
      </c>
      <c r="B25" s="375"/>
      <c r="C25" s="375"/>
      <c r="D25" s="375"/>
      <c r="E25" s="375"/>
      <c r="F25" s="375"/>
      <c r="G25" s="375"/>
      <c r="H25" s="376"/>
      <c r="I25" s="384"/>
      <c r="J25" s="385"/>
      <c r="K25" s="385"/>
      <c r="L25" s="385"/>
      <c r="M25" s="385"/>
      <c r="N25" s="385"/>
      <c r="O25" s="385"/>
      <c r="P25" s="385"/>
      <c r="Q25" s="385"/>
      <c r="R25" s="385"/>
      <c r="S25" s="385"/>
      <c r="T25" s="408"/>
      <c r="U25" s="408"/>
      <c r="V25" s="408"/>
      <c r="W25" s="409"/>
      <c r="X25" s="4"/>
      <c r="AR25" s="1" t="s">
        <v>100</v>
      </c>
    </row>
    <row r="26" spans="1:44" s="1" customFormat="1" ht="39.75" customHeight="1" x14ac:dyDescent="0.2">
      <c r="A26" s="381" t="s">
        <v>17</v>
      </c>
      <c r="B26" s="381"/>
      <c r="C26" s="381"/>
      <c r="D26" s="368" t="s">
        <v>18</v>
      </c>
      <c r="E26" s="368"/>
      <c r="F26" s="368"/>
      <c r="G26" s="368"/>
      <c r="H26" s="368"/>
      <c r="I26" s="368"/>
      <c r="J26" s="410"/>
      <c r="K26" s="411"/>
      <c r="L26" s="411"/>
      <c r="M26" s="411"/>
      <c r="N26" s="411"/>
      <c r="O26" s="411"/>
      <c r="P26" s="411"/>
      <c r="Q26" s="411"/>
      <c r="R26" s="411"/>
      <c r="S26" s="411"/>
      <c r="T26" s="411"/>
      <c r="U26" s="411"/>
      <c r="V26" s="411"/>
      <c r="W26" s="412"/>
      <c r="AR26" s="1" t="s">
        <v>101</v>
      </c>
    </row>
    <row r="27" spans="1:44" s="1" customFormat="1" ht="23.25" customHeight="1" x14ac:dyDescent="0.2">
      <c r="A27" s="381"/>
      <c r="B27" s="381"/>
      <c r="C27" s="381"/>
      <c r="D27" s="368" t="s">
        <v>19</v>
      </c>
      <c r="E27" s="368"/>
      <c r="F27" s="368"/>
      <c r="G27" s="410"/>
      <c r="H27" s="411"/>
      <c r="I27" s="411"/>
      <c r="J27" s="411"/>
      <c r="K27" s="411"/>
      <c r="L27" s="411"/>
      <c r="M27" s="412"/>
      <c r="N27" s="368" t="s">
        <v>21</v>
      </c>
      <c r="O27" s="368"/>
      <c r="P27" s="368"/>
      <c r="Q27" s="410"/>
      <c r="R27" s="411"/>
      <c r="S27" s="411"/>
      <c r="T27" s="411"/>
      <c r="U27" s="411"/>
      <c r="V27" s="411"/>
      <c r="W27" s="412"/>
      <c r="AR27" s="1" t="s">
        <v>102</v>
      </c>
    </row>
    <row r="28" spans="1:44" s="1" customFormat="1" ht="23.25" customHeight="1" x14ac:dyDescent="0.2">
      <c r="A28" s="381"/>
      <c r="B28" s="381"/>
      <c r="C28" s="381"/>
      <c r="D28" s="368" t="s">
        <v>20</v>
      </c>
      <c r="E28" s="368"/>
      <c r="F28" s="368"/>
      <c r="G28" s="368"/>
      <c r="H28" s="368"/>
      <c r="I28" s="413"/>
      <c r="J28" s="411"/>
      <c r="K28" s="411"/>
      <c r="L28" s="411"/>
      <c r="M28" s="411"/>
      <c r="N28" s="411"/>
      <c r="O28" s="411"/>
      <c r="P28" s="411"/>
      <c r="Q28" s="411"/>
      <c r="R28" s="411"/>
      <c r="S28" s="411"/>
      <c r="T28" s="411"/>
      <c r="U28" s="411"/>
      <c r="V28" s="411"/>
      <c r="W28" s="412"/>
      <c r="AR28" s="1" t="s">
        <v>103</v>
      </c>
    </row>
    <row r="29" spans="1:44" x14ac:dyDescent="0.2">
      <c r="AR29" t="s">
        <v>104</v>
      </c>
    </row>
    <row r="30" spans="1:44" x14ac:dyDescent="0.2">
      <c r="AR30" t="s">
        <v>105</v>
      </c>
    </row>
    <row r="31" spans="1:44" x14ac:dyDescent="0.2">
      <c r="AR31" t="s">
        <v>106</v>
      </c>
    </row>
    <row r="32" spans="1:44" x14ac:dyDescent="0.2">
      <c r="AR32" t="s">
        <v>107</v>
      </c>
    </row>
    <row r="33" spans="44:44" x14ac:dyDescent="0.2">
      <c r="AR33" t="s">
        <v>108</v>
      </c>
    </row>
    <row r="34" spans="44:44" x14ac:dyDescent="0.2">
      <c r="AR34" t="s">
        <v>109</v>
      </c>
    </row>
    <row r="35" spans="44:44" x14ac:dyDescent="0.2">
      <c r="AR35" t="s">
        <v>110</v>
      </c>
    </row>
    <row r="36" spans="44:44" x14ac:dyDescent="0.2">
      <c r="AR36" t="s">
        <v>111</v>
      </c>
    </row>
    <row r="37" spans="44:44" x14ac:dyDescent="0.2">
      <c r="AR37" t="s">
        <v>112</v>
      </c>
    </row>
    <row r="38" spans="44:44" x14ac:dyDescent="0.2">
      <c r="AR38" t="s">
        <v>113</v>
      </c>
    </row>
    <row r="39" spans="44:44" x14ac:dyDescent="0.2">
      <c r="AR39" t="s">
        <v>114</v>
      </c>
    </row>
    <row r="40" spans="44:44" x14ac:dyDescent="0.2">
      <c r="AR40" t="s">
        <v>115</v>
      </c>
    </row>
    <row r="41" spans="44:44" x14ac:dyDescent="0.2">
      <c r="AR41" t="s">
        <v>116</v>
      </c>
    </row>
    <row r="42" spans="44:44" x14ac:dyDescent="0.2">
      <c r="AR42" t="s">
        <v>117</v>
      </c>
    </row>
    <row r="43" spans="44:44" x14ac:dyDescent="0.2">
      <c r="AR43" t="s">
        <v>118</v>
      </c>
    </row>
    <row r="44" spans="44:44" x14ac:dyDescent="0.2">
      <c r="AR44" t="s">
        <v>119</v>
      </c>
    </row>
    <row r="45" spans="44:44" x14ac:dyDescent="0.2">
      <c r="AR45" t="s">
        <v>120</v>
      </c>
    </row>
    <row r="46" spans="44:44" x14ac:dyDescent="0.2">
      <c r="AR46" t="s">
        <v>121</v>
      </c>
    </row>
    <row r="47" spans="44:44" x14ac:dyDescent="0.2">
      <c r="AR47" t="s">
        <v>122</v>
      </c>
    </row>
    <row r="48" spans="44:44" x14ac:dyDescent="0.2">
      <c r="AR48" t="s">
        <v>123</v>
      </c>
    </row>
    <row r="49" spans="44:44" x14ac:dyDescent="0.2">
      <c r="AR49" t="s">
        <v>124</v>
      </c>
    </row>
    <row r="50" spans="44:44" x14ac:dyDescent="0.2">
      <c r="AR50" t="s">
        <v>125</v>
      </c>
    </row>
    <row r="51" spans="44:44" x14ac:dyDescent="0.2">
      <c r="AR51" t="s">
        <v>126</v>
      </c>
    </row>
    <row r="52" spans="44:44" x14ac:dyDescent="0.2">
      <c r="AR52" t="s">
        <v>127</v>
      </c>
    </row>
    <row r="53" spans="44:44" x14ac:dyDescent="0.2">
      <c r="AR53" t="s">
        <v>128</v>
      </c>
    </row>
    <row r="54" spans="44:44" x14ac:dyDescent="0.2">
      <c r="AR54" t="s">
        <v>129</v>
      </c>
    </row>
    <row r="55" spans="44:44" x14ac:dyDescent="0.2">
      <c r="AR55" t="s">
        <v>130</v>
      </c>
    </row>
    <row r="56" spans="44:44" x14ac:dyDescent="0.2">
      <c r="AR56" t="s">
        <v>131</v>
      </c>
    </row>
    <row r="57" spans="44:44" x14ac:dyDescent="0.2">
      <c r="AR57" t="s">
        <v>132</v>
      </c>
    </row>
    <row r="58" spans="44:44" x14ac:dyDescent="0.2">
      <c r="AR58" t="s">
        <v>133</v>
      </c>
    </row>
    <row r="59" spans="44:44" x14ac:dyDescent="0.2">
      <c r="AR59" t="s">
        <v>134</v>
      </c>
    </row>
    <row r="60" spans="44:44" x14ac:dyDescent="0.2">
      <c r="AR60" t="s">
        <v>135</v>
      </c>
    </row>
    <row r="61" spans="44:44" x14ac:dyDescent="0.2">
      <c r="AR61" t="s">
        <v>136</v>
      </c>
    </row>
    <row r="62" spans="44:44" x14ac:dyDescent="0.2">
      <c r="AR62" t="s">
        <v>137</v>
      </c>
    </row>
    <row r="63" spans="44:44" x14ac:dyDescent="0.2">
      <c r="AR63" t="s">
        <v>138</v>
      </c>
    </row>
    <row r="64" spans="44:44" x14ac:dyDescent="0.2">
      <c r="AR64" t="s">
        <v>139</v>
      </c>
    </row>
    <row r="65" spans="44:44" x14ac:dyDescent="0.2">
      <c r="AR65" t="s">
        <v>140</v>
      </c>
    </row>
    <row r="66" spans="44:44" x14ac:dyDescent="0.2">
      <c r="AR66" t="s">
        <v>141</v>
      </c>
    </row>
    <row r="67" spans="44:44" x14ac:dyDescent="0.2">
      <c r="AR67" t="s">
        <v>142</v>
      </c>
    </row>
    <row r="68" spans="44:44" x14ac:dyDescent="0.2">
      <c r="AR68" t="s">
        <v>143</v>
      </c>
    </row>
    <row r="69" spans="44:44" x14ac:dyDescent="0.2">
      <c r="AR69" t="s">
        <v>144</v>
      </c>
    </row>
    <row r="70" spans="44:44" x14ac:dyDescent="0.2">
      <c r="AR70" t="s">
        <v>145</v>
      </c>
    </row>
    <row r="71" spans="44:44" x14ac:dyDescent="0.2">
      <c r="AR71" t="s">
        <v>146</v>
      </c>
    </row>
    <row r="72" spans="44:44" x14ac:dyDescent="0.2">
      <c r="AR72" t="s">
        <v>147</v>
      </c>
    </row>
    <row r="73" spans="44:44" x14ac:dyDescent="0.2">
      <c r="AR73" t="s">
        <v>148</v>
      </c>
    </row>
    <row r="74" spans="44:44" x14ac:dyDescent="0.2">
      <c r="AR74" t="s">
        <v>149</v>
      </c>
    </row>
    <row r="75" spans="44:44" x14ac:dyDescent="0.2">
      <c r="AR75" t="s">
        <v>150</v>
      </c>
    </row>
    <row r="76" spans="44:44" x14ac:dyDescent="0.2">
      <c r="AR76" t="s">
        <v>151</v>
      </c>
    </row>
    <row r="77" spans="44:44" x14ac:dyDescent="0.2">
      <c r="AR77" t="s">
        <v>152</v>
      </c>
    </row>
    <row r="78" spans="44:44" x14ac:dyDescent="0.2">
      <c r="AR78" t="s">
        <v>153</v>
      </c>
    </row>
    <row r="79" spans="44:44" x14ac:dyDescent="0.2">
      <c r="AR79" t="s">
        <v>154</v>
      </c>
    </row>
    <row r="80" spans="44:44" x14ac:dyDescent="0.2">
      <c r="AR80" t="s">
        <v>155</v>
      </c>
    </row>
    <row r="81" spans="44:44" x14ac:dyDescent="0.2">
      <c r="AR81" t="s">
        <v>156</v>
      </c>
    </row>
    <row r="82" spans="44:44" x14ac:dyDescent="0.2">
      <c r="AR82" t="s">
        <v>157</v>
      </c>
    </row>
    <row r="83" spans="44:44" x14ac:dyDescent="0.2">
      <c r="AR83" t="s">
        <v>158</v>
      </c>
    </row>
    <row r="84" spans="44:44" x14ac:dyDescent="0.2">
      <c r="AR84" t="s">
        <v>159</v>
      </c>
    </row>
    <row r="85" spans="44:44" x14ac:dyDescent="0.2">
      <c r="AR85" t="s">
        <v>160</v>
      </c>
    </row>
    <row r="86" spans="44:44" x14ac:dyDescent="0.2">
      <c r="AR86" t="s">
        <v>161</v>
      </c>
    </row>
    <row r="87" spans="44:44" x14ac:dyDescent="0.2">
      <c r="AR87" t="s">
        <v>162</v>
      </c>
    </row>
    <row r="88" spans="44:44" x14ac:dyDescent="0.2">
      <c r="AR88" t="s">
        <v>163</v>
      </c>
    </row>
    <row r="89" spans="44:44" x14ac:dyDescent="0.2">
      <c r="AR89" t="s">
        <v>164</v>
      </c>
    </row>
    <row r="90" spans="44:44" x14ac:dyDescent="0.2">
      <c r="AR90" t="s">
        <v>165</v>
      </c>
    </row>
    <row r="91" spans="44:44" x14ac:dyDescent="0.2">
      <c r="AR91" t="s">
        <v>166</v>
      </c>
    </row>
    <row r="92" spans="44:44" x14ac:dyDescent="0.2">
      <c r="AR92" t="s">
        <v>167</v>
      </c>
    </row>
    <row r="93" spans="44:44" x14ac:dyDescent="0.2">
      <c r="AR93" t="s">
        <v>168</v>
      </c>
    </row>
    <row r="94" spans="44:44" x14ac:dyDescent="0.2">
      <c r="AR94" t="s">
        <v>169</v>
      </c>
    </row>
    <row r="95" spans="44:44" x14ac:dyDescent="0.2">
      <c r="AR95" t="s">
        <v>170</v>
      </c>
    </row>
    <row r="96" spans="44:44" x14ac:dyDescent="0.2">
      <c r="AR96" t="s">
        <v>171</v>
      </c>
    </row>
    <row r="97" spans="44:44" x14ac:dyDescent="0.2">
      <c r="AR97" t="s">
        <v>172</v>
      </c>
    </row>
    <row r="98" spans="44:44" x14ac:dyDescent="0.2">
      <c r="AR98" t="s">
        <v>173</v>
      </c>
    </row>
    <row r="99" spans="44:44" x14ac:dyDescent="0.2">
      <c r="AR99" t="s">
        <v>174</v>
      </c>
    </row>
    <row r="100" spans="44:44" x14ac:dyDescent="0.2">
      <c r="AR100" t="s">
        <v>175</v>
      </c>
    </row>
    <row r="101" spans="44:44" x14ac:dyDescent="0.2">
      <c r="AR101" t="s">
        <v>176</v>
      </c>
    </row>
    <row r="102" spans="44:44" x14ac:dyDescent="0.2">
      <c r="AR102" t="s">
        <v>177</v>
      </c>
    </row>
    <row r="103" spans="44:44" x14ac:dyDescent="0.2">
      <c r="AR103" t="s">
        <v>178</v>
      </c>
    </row>
    <row r="104" spans="44:44" x14ac:dyDescent="0.2">
      <c r="AR104" t="s">
        <v>179</v>
      </c>
    </row>
    <row r="105" spans="44:44" x14ac:dyDescent="0.2">
      <c r="AR105" t="s">
        <v>180</v>
      </c>
    </row>
    <row r="106" spans="44:44" x14ac:dyDescent="0.2">
      <c r="AR106" t="s">
        <v>181</v>
      </c>
    </row>
    <row r="107" spans="44:44" x14ac:dyDescent="0.2">
      <c r="AR107" t="s">
        <v>182</v>
      </c>
    </row>
    <row r="108" spans="44:44" x14ac:dyDescent="0.2">
      <c r="AR108" t="s">
        <v>183</v>
      </c>
    </row>
    <row r="109" spans="44:44" x14ac:dyDescent="0.2">
      <c r="AR109" t="s">
        <v>184</v>
      </c>
    </row>
  </sheetData>
  <sheetProtection algorithmName="SHA-512" hashValue="UtPPJ9dlF2I4ELZDl7EOSVyHPtNf3NF/Bcdtnn3cu+ztWtnvB/f+Cd8gyZzVxQHfec8uHjnsacNTmivQo/DKXg==" saltValue="CR2YU8aFipGfKnzcwm66HA==" spinCount="100000" sheet="1" objects="1" scenarios="1"/>
  <mergeCells count="37">
    <mergeCell ref="A26:C28"/>
    <mergeCell ref="I18:W18"/>
    <mergeCell ref="I19:W19"/>
    <mergeCell ref="I20:W20"/>
    <mergeCell ref="I21:W23"/>
    <mergeCell ref="T24:W25"/>
    <mergeCell ref="D28:H28"/>
    <mergeCell ref="J26:W26"/>
    <mergeCell ref="G27:M27"/>
    <mergeCell ref="Q27:W27"/>
    <mergeCell ref="I28:W28"/>
    <mergeCell ref="D27:F27"/>
    <mergeCell ref="N27:P27"/>
    <mergeCell ref="A18:H18"/>
    <mergeCell ref="A19:H19"/>
    <mergeCell ref="A9:G9"/>
    <mergeCell ref="D24:H24"/>
    <mergeCell ref="D22:H22"/>
    <mergeCell ref="A23:H23"/>
    <mergeCell ref="B22:C22"/>
    <mergeCell ref="B24:C24"/>
    <mergeCell ref="Q8:R8"/>
    <mergeCell ref="P2:S2"/>
    <mergeCell ref="D26:I26"/>
    <mergeCell ref="K12:W12"/>
    <mergeCell ref="K13:W13"/>
    <mergeCell ref="K15:W15"/>
    <mergeCell ref="K16:W16"/>
    <mergeCell ref="A21:H21"/>
    <mergeCell ref="A25:H25"/>
    <mergeCell ref="T2:W2"/>
    <mergeCell ref="P3:S3"/>
    <mergeCell ref="T3:W3"/>
    <mergeCell ref="A5:W5"/>
    <mergeCell ref="D8:G8"/>
    <mergeCell ref="A20:H20"/>
    <mergeCell ref="I24:S25"/>
  </mergeCells>
  <phoneticPr fontId="5"/>
  <dataValidations count="1">
    <dataValidation type="list" allowBlank="1" showInputMessage="1" showErrorMessage="1" errorTitle="リストから業種を選択してください" error="右下のプルダウンより、必ずリストから業種を選択してください" promptTitle="必ずリストから選択してください" sqref="I20:W20" xr:uid="{EF246A21-BE87-46E5-93DE-D6C831A1C4D1}">
      <formula1>$AR$10:$AR$109</formula1>
    </dataValidation>
  </dataValidations>
  <printOptions horizontalCentered="1" verticalCentered="1"/>
  <pageMargins left="0.70866141732283472" right="0.70866141732283472" top="0.74803149606299213" bottom="0.74803149606299213" header="0.31496062992125984" footer="0.31496062992125984"/>
  <pageSetup paperSize="9" scale="9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2CA20-55D1-4D42-AB27-678D9FDDF415}">
  <sheetPr codeName="Sheet3">
    <pageSetUpPr fitToPage="1"/>
  </sheetPr>
  <dimension ref="A1:Q774"/>
  <sheetViews>
    <sheetView showGridLines="0" tabSelected="1" view="pageBreakPreview" zoomScale="70" zoomScaleNormal="100" zoomScaleSheetLayoutView="70" workbookViewId="0">
      <selection activeCell="M25" sqref="M25"/>
    </sheetView>
  </sheetViews>
  <sheetFormatPr defaultColWidth="9" defaultRowHeight="13" x14ac:dyDescent="0.2"/>
  <cols>
    <col min="1" max="1" width="10.90625" customWidth="1"/>
    <col min="2" max="2" width="19.08984375" customWidth="1"/>
    <col min="3" max="3" width="9.7265625" customWidth="1"/>
    <col min="4" max="4" width="35.6328125" customWidth="1"/>
    <col min="5" max="5" width="18.90625" customWidth="1"/>
    <col min="6" max="6" width="8.7265625" customWidth="1"/>
    <col min="7" max="7" width="14.7265625" customWidth="1"/>
    <col min="8" max="8" width="18.7265625" customWidth="1"/>
    <col min="9" max="9" width="11.90625" customWidth="1"/>
    <col min="10" max="10" width="12.08984375" customWidth="1"/>
    <col min="11" max="11" width="3.08984375" customWidth="1"/>
    <col min="12" max="12" width="20.6328125" customWidth="1"/>
    <col min="14" max="14" width="6.90625" customWidth="1"/>
    <col min="15" max="15" width="20" customWidth="1"/>
    <col min="16" max="16" width="17.90625" customWidth="1"/>
    <col min="17" max="17" width="7" customWidth="1"/>
  </cols>
  <sheetData>
    <row r="1" spans="1:17" ht="16.5" x14ac:dyDescent="0.2">
      <c r="A1" s="64" t="s">
        <v>25</v>
      </c>
      <c r="B1" s="65"/>
      <c r="C1" s="65"/>
      <c r="D1" s="66"/>
      <c r="E1" s="66"/>
      <c r="F1" s="66"/>
      <c r="G1" s="66"/>
    </row>
    <row r="2" spans="1:17" ht="12" customHeight="1" thickBot="1" x14ac:dyDescent="0.25">
      <c r="A2" s="66"/>
      <c r="B2" s="66"/>
      <c r="C2" s="66"/>
      <c r="D2" s="66"/>
      <c r="E2" s="66"/>
      <c r="F2" s="66"/>
      <c r="G2" s="66"/>
    </row>
    <row r="3" spans="1:17" ht="17" thickBot="1" x14ac:dyDescent="0.25">
      <c r="A3" s="64"/>
      <c r="B3" s="122">
        <f>排出抑制措置結果報告書!B22</f>
        <v>2024</v>
      </c>
      <c r="C3" s="64" t="s">
        <v>185</v>
      </c>
      <c r="E3" s="66"/>
      <c r="F3" s="66"/>
      <c r="G3" s="66"/>
      <c r="N3" t="str">
        <f>"__"&amp;B3</f>
        <v>__2024</v>
      </c>
    </row>
    <row r="4" spans="1:17" ht="7.5" customHeight="1" thickBot="1" x14ac:dyDescent="0.25">
      <c r="A4" s="66"/>
      <c r="B4" s="66"/>
      <c r="C4" s="66"/>
      <c r="D4" s="66"/>
      <c r="E4" s="66"/>
      <c r="F4" s="66"/>
      <c r="G4" s="66"/>
    </row>
    <row r="5" spans="1:17" ht="80.25" customHeight="1" thickBot="1" x14ac:dyDescent="0.25">
      <c r="A5" s="453" t="s">
        <v>26</v>
      </c>
      <c r="B5" s="498"/>
      <c r="C5" s="497" t="s">
        <v>27</v>
      </c>
      <c r="D5" s="498"/>
      <c r="E5" s="67" t="s">
        <v>28</v>
      </c>
      <c r="F5" s="67" t="s">
        <v>29</v>
      </c>
      <c r="G5" s="67" t="s">
        <v>186</v>
      </c>
      <c r="H5" s="68" t="s">
        <v>187</v>
      </c>
      <c r="I5" s="69" t="s">
        <v>188</v>
      </c>
      <c r="J5" s="70" t="s">
        <v>189</v>
      </c>
      <c r="P5" s="71" t="s">
        <v>190</v>
      </c>
      <c r="Q5" t="s">
        <v>191</v>
      </c>
    </row>
    <row r="6" spans="1:17" ht="22.5" customHeight="1" x14ac:dyDescent="0.2">
      <c r="A6" s="500" t="s">
        <v>1164</v>
      </c>
      <c r="B6" s="501"/>
      <c r="C6" s="499" t="s">
        <v>75</v>
      </c>
      <c r="D6" s="499"/>
      <c r="E6" s="264"/>
      <c r="F6" s="22" t="s">
        <v>42</v>
      </c>
      <c r="G6" s="317">
        <f>VLOOKUP($C6,$D$102:I146,5,FALSE)</f>
        <v>2.2901266666666671</v>
      </c>
      <c r="H6" s="73" t="str">
        <f>IF(E6="","",E6*G6)</f>
        <v/>
      </c>
      <c r="I6" s="317">
        <f>VLOOKUP($C6,$D$101:K143,6,FALSE)</f>
        <v>0.86172000000000004</v>
      </c>
      <c r="J6" s="318" t="str">
        <f t="shared" ref="J6:J25" si="0">IF(E6="","",E6*I6*0.001)</f>
        <v/>
      </c>
      <c r="M6">
        <v>2020</v>
      </c>
      <c r="N6" t="s">
        <v>193</v>
      </c>
      <c r="O6" s="334" t="s">
        <v>195</v>
      </c>
      <c r="P6" s="335" t="s">
        <v>196</v>
      </c>
      <c r="Q6" s="336">
        <v>0</v>
      </c>
    </row>
    <row r="7" spans="1:17" ht="22.5" customHeight="1" x14ac:dyDescent="0.2">
      <c r="A7" s="483"/>
      <c r="B7" s="484"/>
      <c r="C7" s="470" t="s">
        <v>30</v>
      </c>
      <c r="D7" s="470"/>
      <c r="E7" s="264"/>
      <c r="F7" s="22" t="s">
        <v>42</v>
      </c>
      <c r="G7" s="317">
        <f>VLOOKUP($C7,$D$102:I147,5,FALSE)</f>
        <v>2.5026833333333336</v>
      </c>
      <c r="H7" s="73" t="str">
        <f t="shared" ref="H7:H31" si="1">IF(E7="","",E7*G7)</f>
        <v/>
      </c>
      <c r="I7" s="317">
        <f>VLOOKUP($C7,$D$101:K144,6,FALSE)</f>
        <v>0.94169999999999998</v>
      </c>
      <c r="J7" s="318" t="str">
        <f t="shared" si="0"/>
        <v/>
      </c>
      <c r="M7">
        <v>2021</v>
      </c>
      <c r="N7" t="s">
        <v>194</v>
      </c>
      <c r="O7" s="334" t="s">
        <v>197</v>
      </c>
      <c r="P7" s="335" t="s">
        <v>198</v>
      </c>
      <c r="Q7" s="336">
        <v>0.29199999999999998</v>
      </c>
    </row>
    <row r="8" spans="1:17" ht="22.5" customHeight="1" x14ac:dyDescent="0.2">
      <c r="A8" s="483"/>
      <c r="B8" s="484"/>
      <c r="C8" s="470" t="s">
        <v>76</v>
      </c>
      <c r="D8" s="470"/>
      <c r="E8" s="264"/>
      <c r="F8" s="22" t="s">
        <v>42</v>
      </c>
      <c r="G8" s="317">
        <f>VLOOKUP($C8,$D$102:I148,5,FALSE)</f>
        <v>2.6194666666666668</v>
      </c>
      <c r="H8" s="73" t="str">
        <f t="shared" si="1"/>
        <v/>
      </c>
      <c r="I8" s="317">
        <f>VLOOKUP($C8,$D$101:K145,6,FALSE)</f>
        <v>0.98040000000000005</v>
      </c>
      <c r="J8" s="318" t="str">
        <f t="shared" si="0"/>
        <v/>
      </c>
      <c r="M8">
        <v>2022</v>
      </c>
      <c r="N8" t="s">
        <v>1259</v>
      </c>
      <c r="O8" s="334" t="s">
        <v>199</v>
      </c>
      <c r="P8" s="335" t="s">
        <v>200</v>
      </c>
      <c r="Q8" s="336">
        <v>0.36699999999999999</v>
      </c>
    </row>
    <row r="9" spans="1:17" ht="22.5" customHeight="1" x14ac:dyDescent="0.2">
      <c r="A9" s="483"/>
      <c r="B9" s="484"/>
      <c r="C9" s="470" t="s">
        <v>31</v>
      </c>
      <c r="D9" s="470"/>
      <c r="E9" s="264"/>
      <c r="F9" s="22" t="s">
        <v>42</v>
      </c>
      <c r="G9" s="317">
        <f>VLOOKUP($C9,$D$102:I149,5,FALSE)</f>
        <v>2.7528233333333336</v>
      </c>
      <c r="H9" s="73" t="str">
        <f t="shared" si="1"/>
        <v/>
      </c>
      <c r="I9" s="317">
        <f>VLOOKUP($C9,$D$101:K146,6,FALSE)</f>
        <v>1.00362</v>
      </c>
      <c r="J9" s="318" t="str">
        <f t="shared" si="0"/>
        <v/>
      </c>
      <c r="M9">
        <v>2023</v>
      </c>
      <c r="N9" t="s">
        <v>1258</v>
      </c>
      <c r="O9" s="334" t="s">
        <v>201</v>
      </c>
      <c r="P9" s="335" t="s">
        <v>202</v>
      </c>
      <c r="Q9" s="336">
        <v>0.39</v>
      </c>
    </row>
    <row r="10" spans="1:17" ht="22.5" customHeight="1" x14ac:dyDescent="0.2">
      <c r="A10" s="483"/>
      <c r="B10" s="484"/>
      <c r="C10" s="470" t="s">
        <v>48</v>
      </c>
      <c r="D10" s="470"/>
      <c r="E10" s="264"/>
      <c r="F10" s="22" t="s">
        <v>42</v>
      </c>
      <c r="G10" s="317">
        <f>VLOOKUP($C10,$D$102:I150,5,FALSE)</f>
        <v>3.0959866666666658</v>
      </c>
      <c r="H10" s="73" t="str">
        <f t="shared" si="1"/>
        <v/>
      </c>
      <c r="I10" s="317">
        <f>VLOOKUP($C10,$D$101:K147,6,FALSE)</f>
        <v>1.0784400000000001</v>
      </c>
      <c r="J10" s="318" t="str">
        <f t="shared" si="0"/>
        <v/>
      </c>
      <c r="M10">
        <v>2024</v>
      </c>
      <c r="N10" t="s">
        <v>1427</v>
      </c>
      <c r="O10" s="334" t="s">
        <v>203</v>
      </c>
      <c r="P10" s="335" t="s">
        <v>204</v>
      </c>
      <c r="Q10" s="336">
        <v>0</v>
      </c>
    </row>
    <row r="11" spans="1:17" ht="22.5" customHeight="1" x14ac:dyDescent="0.2">
      <c r="A11" s="483"/>
      <c r="B11" s="484"/>
      <c r="C11" s="470" t="s">
        <v>1137</v>
      </c>
      <c r="D11" s="470"/>
      <c r="E11" s="264"/>
      <c r="F11" s="23" t="s">
        <v>50</v>
      </c>
      <c r="G11" s="317">
        <f>VLOOKUP($C11,$D$102:I151,5,FALSE)</f>
        <v>2.99431</v>
      </c>
      <c r="H11" s="73" t="str">
        <f t="shared" si="1"/>
        <v/>
      </c>
      <c r="I11" s="317">
        <f>VLOOKUP($C11,$D$101:K148,6,FALSE)</f>
        <v>1.2925800000000001</v>
      </c>
      <c r="J11" s="318" t="str">
        <f t="shared" si="0"/>
        <v/>
      </c>
      <c r="O11" s="334" t="s">
        <v>205</v>
      </c>
      <c r="P11" s="335" t="s">
        <v>206</v>
      </c>
      <c r="Q11" s="336">
        <v>0.29199999999999998</v>
      </c>
    </row>
    <row r="12" spans="1:17" ht="22.5" customHeight="1" x14ac:dyDescent="0.2">
      <c r="A12" s="483"/>
      <c r="B12" s="484"/>
      <c r="C12" s="470" t="s">
        <v>1140</v>
      </c>
      <c r="D12" s="470"/>
      <c r="E12" s="264"/>
      <c r="F12" s="23" t="s">
        <v>50</v>
      </c>
      <c r="G12" s="317">
        <f>VLOOKUP($C12,$D$102:I152,5,FALSE)</f>
        <v>2.7878766666666666</v>
      </c>
      <c r="H12" s="73" t="str">
        <f t="shared" si="1"/>
        <v/>
      </c>
      <c r="I12" s="317">
        <f>VLOOKUP($C12,$D$101:K149,6,FALSE)</f>
        <v>1.41126</v>
      </c>
      <c r="J12" s="318" t="str">
        <f t="shared" si="0"/>
        <v/>
      </c>
      <c r="O12" s="334" t="s">
        <v>207</v>
      </c>
      <c r="P12" s="335" t="s">
        <v>208</v>
      </c>
      <c r="Q12" s="336">
        <v>0.31900000000000001</v>
      </c>
    </row>
    <row r="13" spans="1:17" ht="22.5" customHeight="1" x14ac:dyDescent="0.2">
      <c r="A13" s="483"/>
      <c r="B13" s="484"/>
      <c r="C13" s="458" t="s">
        <v>32</v>
      </c>
      <c r="D13" s="470"/>
      <c r="E13" s="264"/>
      <c r="F13" s="23" t="s">
        <v>1200</v>
      </c>
      <c r="G13" s="317">
        <f>VLOOKUP($C13,$D$102:I153,5,FALSE)</f>
        <v>2.0533333333333332</v>
      </c>
      <c r="H13" s="73" t="str">
        <f t="shared" si="1"/>
        <v/>
      </c>
      <c r="I13" s="317">
        <f>VLOOKUP($C13,$D$101:K150,6,FALSE)</f>
        <v>1.032</v>
      </c>
      <c r="J13" s="318" t="str">
        <f t="shared" si="0"/>
        <v/>
      </c>
      <c r="O13" s="334" t="s">
        <v>209</v>
      </c>
      <c r="P13" s="335" t="s">
        <v>210</v>
      </c>
      <c r="Q13" s="336">
        <v>0.52400000000000002</v>
      </c>
    </row>
    <row r="14" spans="1:17" ht="22.5" customHeight="1" x14ac:dyDescent="0.2">
      <c r="A14" s="483"/>
      <c r="B14" s="484"/>
      <c r="C14" s="471"/>
      <c r="D14" s="265" t="s">
        <v>1161</v>
      </c>
      <c r="E14" s="264"/>
      <c r="F14" s="23" t="s">
        <v>1200</v>
      </c>
      <c r="G14" s="264"/>
      <c r="H14" s="73" t="str">
        <f t="shared" si="1"/>
        <v/>
      </c>
      <c r="I14" s="317">
        <v>1.03</v>
      </c>
      <c r="J14" s="318" t="str">
        <f t="shared" si="0"/>
        <v/>
      </c>
      <c r="O14" s="334" t="s">
        <v>211</v>
      </c>
      <c r="P14" s="335" t="s">
        <v>212</v>
      </c>
      <c r="Q14" s="336">
        <v>0.45</v>
      </c>
    </row>
    <row r="15" spans="1:17" ht="22.5" customHeight="1" x14ac:dyDescent="0.2">
      <c r="A15" s="483"/>
      <c r="B15" s="484"/>
      <c r="C15" s="472"/>
      <c r="D15" s="265" t="s">
        <v>1161</v>
      </c>
      <c r="E15" s="264"/>
      <c r="F15" s="23" t="s">
        <v>1200</v>
      </c>
      <c r="G15" s="264"/>
      <c r="H15" s="73" t="str">
        <f t="shared" si="1"/>
        <v/>
      </c>
      <c r="I15" s="317">
        <v>1.03</v>
      </c>
      <c r="J15" s="318" t="str">
        <f t="shared" si="0"/>
        <v/>
      </c>
      <c r="O15" s="334" t="s">
        <v>243</v>
      </c>
      <c r="P15" s="335" t="s">
        <v>244</v>
      </c>
      <c r="Q15" s="336">
        <v>0</v>
      </c>
    </row>
    <row r="16" spans="1:17" ht="22.5" customHeight="1" x14ac:dyDescent="0.2">
      <c r="A16" s="483"/>
      <c r="B16" s="484"/>
      <c r="C16" s="473"/>
      <c r="D16" s="474"/>
      <c r="E16" s="264"/>
      <c r="F16" s="75" t="str">
        <f>IFERROR(VLOOKUP($C16,$D$102:I116,2,FALSE),"")</f>
        <v/>
      </c>
      <c r="G16" s="76" t="str">
        <f>IFERROR(VLOOKUP($C16,$D$102:I128,5,FALSE),"")</f>
        <v/>
      </c>
      <c r="H16" s="73" t="str">
        <f t="shared" si="1"/>
        <v/>
      </c>
      <c r="I16" s="77" t="str">
        <f>IFERROR(VLOOKUP($C16,$D$102:I116,6,FALSE),"")</f>
        <v/>
      </c>
      <c r="J16" s="318" t="str">
        <f t="shared" si="0"/>
        <v/>
      </c>
      <c r="O16" s="334" t="s">
        <v>243</v>
      </c>
      <c r="P16" s="335" t="s">
        <v>244</v>
      </c>
      <c r="Q16" s="336">
        <v>0</v>
      </c>
    </row>
    <row r="17" spans="1:17" ht="22.5" customHeight="1" x14ac:dyDescent="0.2">
      <c r="A17" s="483"/>
      <c r="B17" s="484"/>
      <c r="C17" s="473"/>
      <c r="D17" s="474"/>
      <c r="E17" s="264"/>
      <c r="F17" s="75" t="str">
        <f>IFERROR(VLOOKUP($C17,$D$102:I117,2,FALSE),"")</f>
        <v/>
      </c>
      <c r="G17" s="76" t="str">
        <f>IFERROR(VLOOKUP($C17,$D$102:I129,5,FALSE),"")</f>
        <v/>
      </c>
      <c r="H17" s="73" t="str">
        <f t="shared" si="1"/>
        <v/>
      </c>
      <c r="I17" s="77" t="str">
        <f>IFERROR(VLOOKUP($C17,$D$102:I117,6,FALSE),"")</f>
        <v/>
      </c>
      <c r="J17" s="318" t="str">
        <f t="shared" si="0"/>
        <v/>
      </c>
      <c r="O17" s="334" t="s">
        <v>245</v>
      </c>
      <c r="P17" s="335" t="s">
        <v>246</v>
      </c>
      <c r="Q17" s="336">
        <v>0</v>
      </c>
    </row>
    <row r="18" spans="1:17" ht="22.5" customHeight="1" x14ac:dyDescent="0.2">
      <c r="A18" s="441"/>
      <c r="B18" s="442"/>
      <c r="C18" s="473"/>
      <c r="D18" s="474"/>
      <c r="E18" s="264"/>
      <c r="F18" s="75" t="str">
        <f>IFERROR(VLOOKUP($D18,$D$102:I116,2,FALSE),"")</f>
        <v/>
      </c>
      <c r="G18" s="76" t="str">
        <f>IFERROR(VLOOKUP($C18,$D$102:I130,5,FALSE),"")</f>
        <v/>
      </c>
      <c r="H18" s="73" t="str">
        <f t="shared" si="1"/>
        <v/>
      </c>
      <c r="I18" s="77" t="str">
        <f>IFERROR(VLOOKUP($D18,$D$102:I113,6,FALSE),"")</f>
        <v/>
      </c>
      <c r="J18" s="318" t="str">
        <f t="shared" si="0"/>
        <v/>
      </c>
      <c r="O18" s="334" t="s">
        <v>247</v>
      </c>
      <c r="P18" s="335" t="s">
        <v>248</v>
      </c>
      <c r="Q18" s="336">
        <v>0.2</v>
      </c>
    </row>
    <row r="19" spans="1:17" ht="18.75" customHeight="1" x14ac:dyDescent="0.2">
      <c r="A19" s="421" t="s">
        <v>1163</v>
      </c>
      <c r="B19" s="422"/>
      <c r="C19" s="293" t="s">
        <v>1186</v>
      </c>
      <c r="D19" s="312"/>
      <c r="E19" s="264"/>
      <c r="F19" s="319" t="str">
        <f>IFERROR(VLOOKUP($D19,$D$132:H150,2,FALSE)," ")</f>
        <v xml:space="preserve"> </v>
      </c>
      <c r="G19" s="319" t="str">
        <f>IFERROR(VLOOKUP($D19,$D$132:I150,4,FALSE),"0")</f>
        <v>0</v>
      </c>
      <c r="H19" s="73" t="str">
        <f t="shared" si="1"/>
        <v/>
      </c>
      <c r="I19" s="267" t="str">
        <f>IFERROR(VLOOKUP($D19,$D$132:I150,6,FALSE),"0")</f>
        <v>0</v>
      </c>
      <c r="J19" s="318" t="str">
        <f t="shared" si="0"/>
        <v/>
      </c>
      <c r="O19" s="334" t="s">
        <v>249</v>
      </c>
      <c r="P19" s="335" t="s">
        <v>250</v>
      </c>
      <c r="Q19" s="336">
        <v>0.46200000000000002</v>
      </c>
    </row>
    <row r="20" spans="1:17" ht="18.75" customHeight="1" x14ac:dyDescent="0.2">
      <c r="A20" s="483"/>
      <c r="B20" s="484"/>
      <c r="C20" s="293" t="s">
        <v>1187</v>
      </c>
      <c r="D20" s="312"/>
      <c r="E20" s="264"/>
      <c r="F20" s="319" t="str">
        <f>IFERROR(VLOOKUP($D20,$D$132:H150,2,FALSE)," ")</f>
        <v xml:space="preserve"> </v>
      </c>
      <c r="G20" s="319" t="str">
        <f>IFERROR(VLOOKUP($D20,$D$132:I151,4,FALSE),"0")</f>
        <v>0</v>
      </c>
      <c r="H20" s="73" t="str">
        <f t="shared" si="1"/>
        <v/>
      </c>
      <c r="I20" s="267" t="str">
        <f>IFERROR(VLOOKUP($D20,$D$132:I151,6,FALSE),"0")</f>
        <v>0</v>
      </c>
      <c r="J20" s="318" t="str">
        <f t="shared" si="0"/>
        <v/>
      </c>
      <c r="O20" s="334" t="s">
        <v>251</v>
      </c>
      <c r="P20" s="335" t="s">
        <v>252</v>
      </c>
      <c r="Q20" s="336">
        <v>0.39100000000000001</v>
      </c>
    </row>
    <row r="21" spans="1:17" ht="18.75" customHeight="1" x14ac:dyDescent="0.2">
      <c r="A21" s="441"/>
      <c r="B21" s="442"/>
      <c r="C21" s="485"/>
      <c r="D21" s="486"/>
      <c r="E21" s="264"/>
      <c r="F21" s="264"/>
      <c r="G21" s="264"/>
      <c r="H21" s="73" t="str">
        <f t="shared" si="1"/>
        <v/>
      </c>
      <c r="I21" s="264"/>
      <c r="J21" s="318" t="str">
        <f t="shared" si="0"/>
        <v/>
      </c>
      <c r="O21" s="334" t="s">
        <v>253</v>
      </c>
      <c r="P21" s="335" t="s">
        <v>254</v>
      </c>
      <c r="Q21" s="336">
        <v>0</v>
      </c>
    </row>
    <row r="22" spans="1:17" ht="15" customHeight="1" x14ac:dyDescent="0.2">
      <c r="A22" s="421" t="s">
        <v>1162</v>
      </c>
      <c r="B22" s="422"/>
      <c r="C22" s="489" t="s">
        <v>78</v>
      </c>
      <c r="D22" s="490"/>
      <c r="E22" s="264"/>
      <c r="F22" s="23" t="s">
        <v>58</v>
      </c>
      <c r="G22" s="319">
        <v>6.54E-2</v>
      </c>
      <c r="H22" s="73" t="str">
        <f t="shared" si="1"/>
        <v/>
      </c>
      <c r="I22" s="320">
        <v>3.0190000000000002E-2</v>
      </c>
      <c r="J22" s="318" t="str">
        <f t="shared" si="0"/>
        <v/>
      </c>
      <c r="O22" s="334" t="s">
        <v>255</v>
      </c>
      <c r="P22" s="335" t="s">
        <v>256</v>
      </c>
      <c r="Q22" s="336">
        <v>0.2</v>
      </c>
    </row>
    <row r="23" spans="1:17" ht="15" customHeight="1" x14ac:dyDescent="0.2">
      <c r="A23" s="483"/>
      <c r="B23" s="484"/>
      <c r="C23" s="487" t="s">
        <v>1185</v>
      </c>
      <c r="D23" s="488"/>
      <c r="E23" s="264"/>
      <c r="F23" s="23" t="s">
        <v>58</v>
      </c>
      <c r="G23" s="319">
        <v>5.7000000000000002E-2</v>
      </c>
      <c r="H23" s="73" t="str">
        <f t="shared" si="1"/>
        <v/>
      </c>
      <c r="I23" s="320">
        <v>3.0700000000000002E-2</v>
      </c>
      <c r="J23" s="318" t="str">
        <f t="shared" si="0"/>
        <v/>
      </c>
      <c r="O23" s="334" t="s">
        <v>257</v>
      </c>
      <c r="P23" s="335" t="s">
        <v>258</v>
      </c>
      <c r="Q23" s="336">
        <v>0.46799999999999997</v>
      </c>
    </row>
    <row r="24" spans="1:17" ht="13.5" customHeight="1" x14ac:dyDescent="0.2">
      <c r="A24" s="483"/>
      <c r="B24" s="484"/>
      <c r="C24" s="264" t="s">
        <v>1167</v>
      </c>
      <c r="D24" s="265" t="s">
        <v>1161</v>
      </c>
      <c r="E24" s="264"/>
      <c r="F24" s="23" t="s">
        <v>58</v>
      </c>
      <c r="G24" s="321"/>
      <c r="H24" s="73" t="str">
        <f t="shared" si="1"/>
        <v/>
      </c>
      <c r="I24" s="320"/>
      <c r="J24" s="318" t="str">
        <f t="shared" si="0"/>
        <v/>
      </c>
      <c r="O24" s="334" t="s">
        <v>259</v>
      </c>
      <c r="P24" s="335" t="s">
        <v>260</v>
      </c>
      <c r="Q24" s="336">
        <v>0.46700000000000003</v>
      </c>
    </row>
    <row r="25" spans="1:17" ht="13.5" customHeight="1" x14ac:dyDescent="0.2">
      <c r="A25" s="483"/>
      <c r="B25" s="484"/>
      <c r="C25" s="264" t="s">
        <v>1167</v>
      </c>
      <c r="D25" s="265" t="s">
        <v>1161</v>
      </c>
      <c r="E25" s="264"/>
      <c r="F25" s="23" t="s">
        <v>58</v>
      </c>
      <c r="G25" s="321"/>
      <c r="H25" s="73" t="str">
        <f t="shared" si="1"/>
        <v/>
      </c>
      <c r="I25" s="320">
        <v>3.5090000000000003E-2</v>
      </c>
      <c r="J25" s="318" t="str">
        <f t="shared" si="0"/>
        <v/>
      </c>
      <c r="O25" s="334" t="s">
        <v>262</v>
      </c>
      <c r="P25" s="335" t="s">
        <v>263</v>
      </c>
      <c r="Q25" s="336">
        <v>0</v>
      </c>
    </row>
    <row r="26" spans="1:17" ht="21" customHeight="1" x14ac:dyDescent="0.2">
      <c r="A26" s="502" t="s">
        <v>213</v>
      </c>
      <c r="B26" s="503"/>
      <c r="C26" s="491"/>
      <c r="D26" s="492"/>
      <c r="E26" s="264"/>
      <c r="F26" s="322" t="s">
        <v>79</v>
      </c>
      <c r="G26" s="323"/>
      <c r="H26" s="73" t="str">
        <f t="shared" si="1"/>
        <v/>
      </c>
      <c r="I26" s="324"/>
      <c r="J26" s="325"/>
      <c r="O26" s="334" t="s">
        <v>264</v>
      </c>
      <c r="P26" s="335" t="s">
        <v>265</v>
      </c>
      <c r="Q26" s="336">
        <v>0</v>
      </c>
    </row>
    <row r="27" spans="1:17" ht="24.75" customHeight="1" x14ac:dyDescent="0.2">
      <c r="A27" s="421" t="s">
        <v>1592</v>
      </c>
      <c r="B27" s="422"/>
      <c r="C27" s="458" t="s">
        <v>1159</v>
      </c>
      <c r="D27" s="263" t="s">
        <v>1165</v>
      </c>
      <c r="E27" s="451"/>
      <c r="F27" s="445" t="s">
        <v>59</v>
      </c>
      <c r="G27" s="456">
        <f>IFERROR(VLOOKUP(N3&amp;D28,O6:Q774,3,FALSE)," ")</f>
        <v>0.41899999999999998</v>
      </c>
      <c r="H27" s="466" t="str">
        <f t="shared" si="1"/>
        <v/>
      </c>
      <c r="I27" s="468">
        <v>0.22291</v>
      </c>
      <c r="J27" s="464" t="str">
        <f>IF(E27="","",E27*I27*0.001)</f>
        <v/>
      </c>
      <c r="O27" s="334" t="s">
        <v>266</v>
      </c>
      <c r="P27" s="335" t="s">
        <v>267</v>
      </c>
      <c r="Q27" s="336">
        <v>0.39</v>
      </c>
    </row>
    <row r="28" spans="1:17" ht="43.5" customHeight="1" x14ac:dyDescent="0.2">
      <c r="A28" s="483"/>
      <c r="B28" s="484"/>
      <c r="C28" s="459"/>
      <c r="D28" s="365" t="s">
        <v>1323</v>
      </c>
      <c r="E28" s="452"/>
      <c r="F28" s="446"/>
      <c r="G28" s="457"/>
      <c r="H28" s="467"/>
      <c r="I28" s="469"/>
      <c r="J28" s="465"/>
      <c r="O28" s="334" t="s">
        <v>269</v>
      </c>
      <c r="P28" s="335" t="s">
        <v>270</v>
      </c>
      <c r="Q28" s="336">
        <v>0.39</v>
      </c>
    </row>
    <row r="29" spans="1:17" ht="27" customHeight="1" x14ac:dyDescent="0.2">
      <c r="A29" s="483"/>
      <c r="B29" s="484"/>
      <c r="C29" s="459"/>
      <c r="D29" s="261" t="s">
        <v>214</v>
      </c>
      <c r="E29" s="451"/>
      <c r="F29" s="445" t="s">
        <v>59</v>
      </c>
      <c r="G29" s="456" t="str">
        <f>IFERROR(VLOOKUP(N3&amp;D30,O6:Q744,3,FALSE),"")</f>
        <v/>
      </c>
      <c r="H29" s="466" t="str">
        <f t="shared" si="1"/>
        <v/>
      </c>
      <c r="I29" s="468">
        <v>0.22291</v>
      </c>
      <c r="J29" s="464" t="str">
        <f>IF(E29="","",E29*I29*0.001)</f>
        <v/>
      </c>
      <c r="O29" s="334" t="s">
        <v>271</v>
      </c>
      <c r="P29" s="335" t="s">
        <v>272</v>
      </c>
      <c r="Q29" s="336">
        <v>0.39</v>
      </c>
    </row>
    <row r="30" spans="1:17" ht="43.5" customHeight="1" x14ac:dyDescent="0.2">
      <c r="A30" s="483"/>
      <c r="B30" s="484"/>
      <c r="C30" s="459"/>
      <c r="D30" s="262"/>
      <c r="E30" s="452"/>
      <c r="F30" s="446"/>
      <c r="G30" s="457"/>
      <c r="H30" s="467"/>
      <c r="I30" s="469"/>
      <c r="J30" s="465"/>
      <c r="O30" s="334" t="s">
        <v>273</v>
      </c>
      <c r="P30" s="335" t="s">
        <v>274</v>
      </c>
      <c r="Q30" s="336">
        <v>0.34299999999999997</v>
      </c>
    </row>
    <row r="31" spans="1:17" ht="24" customHeight="1" x14ac:dyDescent="0.2">
      <c r="A31" s="483"/>
      <c r="B31" s="484"/>
      <c r="C31" s="459"/>
      <c r="D31" s="261" t="s">
        <v>214</v>
      </c>
      <c r="E31" s="451"/>
      <c r="F31" s="445" t="s">
        <v>59</v>
      </c>
      <c r="G31" s="456" t="str">
        <f>IFERROR(VLOOKUP(N3&amp;D32,O6:Q744,3,FALSE),"")</f>
        <v/>
      </c>
      <c r="H31" s="466" t="str">
        <f t="shared" si="1"/>
        <v/>
      </c>
      <c r="I31" s="468">
        <v>0.22291</v>
      </c>
      <c r="J31" s="464" t="str">
        <f>IF(E31="","",E31*I31*0.001)</f>
        <v/>
      </c>
      <c r="O31" s="334" t="s">
        <v>275</v>
      </c>
      <c r="P31" s="335" t="s">
        <v>276</v>
      </c>
      <c r="Q31" s="336">
        <v>0.248</v>
      </c>
    </row>
    <row r="32" spans="1:17" ht="45.75" customHeight="1" x14ac:dyDescent="0.2">
      <c r="A32" s="483"/>
      <c r="B32" s="484"/>
      <c r="C32" s="460"/>
      <c r="D32" s="262"/>
      <c r="E32" s="452"/>
      <c r="F32" s="446"/>
      <c r="G32" s="457"/>
      <c r="H32" s="467"/>
      <c r="I32" s="469"/>
      <c r="J32" s="465"/>
      <c r="O32" s="334" t="s">
        <v>277</v>
      </c>
      <c r="P32" s="335" t="s">
        <v>278</v>
      </c>
      <c r="Q32" s="336">
        <v>0</v>
      </c>
    </row>
    <row r="33" spans="1:17" ht="22.5" customHeight="1" x14ac:dyDescent="0.2">
      <c r="A33" s="441"/>
      <c r="B33" s="442"/>
      <c r="C33" s="493" t="s">
        <v>1166</v>
      </c>
      <c r="D33" s="494"/>
      <c r="E33" s="315"/>
      <c r="F33" s="23" t="s">
        <v>59</v>
      </c>
      <c r="G33" s="326"/>
      <c r="H33" s="284"/>
      <c r="I33" s="327">
        <v>9.2880000000000004E-2</v>
      </c>
      <c r="J33" s="328" t="str">
        <f>IF(E33="","",E33*I33*0.001)</f>
        <v/>
      </c>
      <c r="O33" s="334" t="s">
        <v>279</v>
      </c>
      <c r="P33" s="335" t="s">
        <v>280</v>
      </c>
      <c r="Q33" s="336">
        <v>0.53600000000000003</v>
      </c>
    </row>
    <row r="34" spans="1:17" ht="27" customHeight="1" x14ac:dyDescent="0.2">
      <c r="A34" s="440" t="s">
        <v>215</v>
      </c>
      <c r="B34" s="422"/>
      <c r="C34" s="423" t="s">
        <v>216</v>
      </c>
      <c r="D34" s="423"/>
      <c r="E34" s="264"/>
      <c r="F34" s="23" t="s">
        <v>59</v>
      </c>
      <c r="G34" s="326"/>
      <c r="H34" s="284"/>
      <c r="I34" s="324"/>
      <c r="J34" s="325"/>
      <c r="O34" s="334" t="s">
        <v>281</v>
      </c>
      <c r="P34" s="335" t="s">
        <v>282</v>
      </c>
      <c r="Q34" s="336">
        <v>0.53100000000000003</v>
      </c>
    </row>
    <row r="35" spans="1:17" ht="27" customHeight="1" x14ac:dyDescent="0.2">
      <c r="A35" s="441"/>
      <c r="B35" s="442"/>
      <c r="C35" s="424" t="s">
        <v>1160</v>
      </c>
      <c r="D35" s="425"/>
      <c r="E35" s="264"/>
      <c r="F35" s="23" t="s">
        <v>59</v>
      </c>
      <c r="G35" s="326"/>
      <c r="H35" s="284"/>
      <c r="I35" s="327">
        <v>9.2880000000000004E-2</v>
      </c>
      <c r="J35" s="329" t="str">
        <f>IF(E35="","",E35*I35*0.001)</f>
        <v/>
      </c>
      <c r="O35" s="334" t="s">
        <v>283</v>
      </c>
      <c r="P35" s="335" t="s">
        <v>284</v>
      </c>
      <c r="Q35" s="336">
        <v>0</v>
      </c>
    </row>
    <row r="36" spans="1:17" ht="22.5" customHeight="1" thickBot="1" x14ac:dyDescent="0.25">
      <c r="A36" s="421" t="s">
        <v>217</v>
      </c>
      <c r="B36" s="422"/>
      <c r="C36" s="479" t="s">
        <v>218</v>
      </c>
      <c r="D36" s="480"/>
      <c r="E36" s="316"/>
      <c r="F36" s="322" t="s">
        <v>219</v>
      </c>
      <c r="G36" s="330"/>
      <c r="H36" s="285" t="str">
        <f>IF(E36="","",E36*G36)</f>
        <v/>
      </c>
      <c r="I36" s="324"/>
      <c r="J36" s="331"/>
      <c r="O36" s="334" t="s">
        <v>285</v>
      </c>
      <c r="P36" s="335" t="s">
        <v>286</v>
      </c>
      <c r="Q36" s="336">
        <v>0.63600000000000001</v>
      </c>
    </row>
    <row r="37" spans="1:17" ht="26.25" customHeight="1" thickBot="1" x14ac:dyDescent="0.25">
      <c r="A37" s="453" t="s">
        <v>220</v>
      </c>
      <c r="B37" s="454"/>
      <c r="C37" s="454"/>
      <c r="D37" s="454"/>
      <c r="E37" s="454"/>
      <c r="F37" s="454"/>
      <c r="G37" s="455"/>
      <c r="H37" s="78" t="str">
        <f>IF(SUM(H6:H36)=0," ",SUM(H6:H18)+SUM(H22:H36))</f>
        <v xml:space="preserve"> </v>
      </c>
      <c r="I37" s="283" t="s">
        <v>221</v>
      </c>
      <c r="J37" s="78" t="str">
        <f>IF(SUM(J6:J36)=0," ",SUM(J6:J18)+SUM(J22:J32)+SUM(J36))</f>
        <v xml:space="preserve"> </v>
      </c>
      <c r="O37" s="334" t="s">
        <v>287</v>
      </c>
      <c r="P37" s="335" t="s">
        <v>288</v>
      </c>
      <c r="Q37" s="336">
        <v>0.63600000000000001</v>
      </c>
    </row>
    <row r="38" spans="1:17" ht="36" customHeight="1" thickBot="1" x14ac:dyDescent="0.25">
      <c r="A38" s="281"/>
      <c r="B38" s="281"/>
      <c r="C38" s="281"/>
      <c r="D38" s="281"/>
      <c r="E38" s="314"/>
      <c r="F38" s="314"/>
      <c r="G38" s="481" t="s">
        <v>1198</v>
      </c>
      <c r="H38" s="481"/>
      <c r="I38" s="482"/>
      <c r="J38" s="282" t="str">
        <f>IF(SUM(J6:J36)=0," ",SUM(J6:J36))</f>
        <v xml:space="preserve"> </v>
      </c>
      <c r="O38" s="334" t="s">
        <v>289</v>
      </c>
      <c r="P38" s="335" t="s">
        <v>290</v>
      </c>
      <c r="Q38" s="336">
        <v>0</v>
      </c>
    </row>
    <row r="39" spans="1:17" ht="9" customHeight="1" x14ac:dyDescent="0.2">
      <c r="A39" s="79"/>
      <c r="B39" s="80"/>
      <c r="C39" s="80"/>
      <c r="D39" s="66"/>
      <c r="E39" s="66"/>
      <c r="F39" s="66"/>
      <c r="G39" s="44"/>
      <c r="H39" s="81"/>
      <c r="I39" s="313"/>
      <c r="J39" s="82"/>
      <c r="O39" s="334" t="s">
        <v>291</v>
      </c>
      <c r="P39" s="335" t="s">
        <v>292</v>
      </c>
      <c r="Q39" s="336">
        <v>0</v>
      </c>
    </row>
    <row r="40" spans="1:17" ht="22.5" customHeight="1" thickBot="1" x14ac:dyDescent="0.25">
      <c r="A40" s="79" t="s">
        <v>222</v>
      </c>
      <c r="B40" s="83"/>
      <c r="C40" s="83"/>
      <c r="D40" s="65"/>
      <c r="E40" s="84"/>
      <c r="F40" s="84"/>
      <c r="G40" s="45"/>
      <c r="H40" s="65"/>
      <c r="I40" s="85"/>
      <c r="J40" s="85"/>
      <c r="O40" s="334" t="s">
        <v>293</v>
      </c>
      <c r="P40" s="335" t="s">
        <v>294</v>
      </c>
      <c r="Q40" s="336">
        <v>0.22</v>
      </c>
    </row>
    <row r="41" spans="1:17" ht="18.75" customHeight="1" thickBot="1" x14ac:dyDescent="0.25">
      <c r="A41" s="435" t="s">
        <v>223</v>
      </c>
      <c r="B41" s="436"/>
      <c r="C41" s="437"/>
      <c r="D41" s="86" t="s">
        <v>224</v>
      </c>
      <c r="E41" s="87" t="s">
        <v>225</v>
      </c>
      <c r="F41" s="88" t="s">
        <v>66</v>
      </c>
      <c r="G41" s="495" t="s">
        <v>226</v>
      </c>
      <c r="H41" s="496"/>
      <c r="I41" s="89" t="s">
        <v>66</v>
      </c>
      <c r="J41" s="85"/>
      <c r="O41" s="334" t="s">
        <v>295</v>
      </c>
      <c r="P41" s="335" t="s">
        <v>296</v>
      </c>
      <c r="Q41" s="336">
        <v>0.33</v>
      </c>
    </row>
    <row r="42" spans="1:17" ht="18.75" customHeight="1" x14ac:dyDescent="0.2">
      <c r="A42" s="462" t="s">
        <v>227</v>
      </c>
      <c r="B42" s="475" t="s">
        <v>228</v>
      </c>
      <c r="C42" s="432"/>
      <c r="D42" s="90" t="s">
        <v>229</v>
      </c>
      <c r="E42" s="46"/>
      <c r="F42" s="90" t="s">
        <v>230</v>
      </c>
      <c r="G42" s="461"/>
      <c r="H42" s="461"/>
      <c r="I42" s="91" t="s">
        <v>219</v>
      </c>
      <c r="J42" s="85"/>
      <c r="O42" s="334" t="s">
        <v>297</v>
      </c>
      <c r="P42" s="335" t="s">
        <v>298</v>
      </c>
      <c r="Q42" s="336">
        <v>0.34900000000000003</v>
      </c>
    </row>
    <row r="43" spans="1:17" ht="18.75" customHeight="1" x14ac:dyDescent="0.2">
      <c r="A43" s="462"/>
      <c r="B43" s="475"/>
      <c r="C43" s="432"/>
      <c r="D43" s="92" t="s">
        <v>231</v>
      </c>
      <c r="E43" s="47"/>
      <c r="F43" s="92" t="s">
        <v>230</v>
      </c>
      <c r="G43" s="448"/>
      <c r="H43" s="448"/>
      <c r="I43" s="93" t="s">
        <v>79</v>
      </c>
      <c r="J43" s="85"/>
      <c r="O43" s="334" t="s">
        <v>299</v>
      </c>
      <c r="P43" s="335" t="s">
        <v>300</v>
      </c>
      <c r="Q43" s="336">
        <v>0.4</v>
      </c>
    </row>
    <row r="44" spans="1:17" ht="18.75" customHeight="1" x14ac:dyDescent="0.2">
      <c r="A44" s="462"/>
      <c r="B44" s="476"/>
      <c r="C44" s="434"/>
      <c r="D44" s="92" t="s">
        <v>232</v>
      </c>
      <c r="E44" s="47"/>
      <c r="F44" s="92" t="s">
        <v>230</v>
      </c>
      <c r="G44" s="448"/>
      <c r="H44" s="448"/>
      <c r="I44" s="94" t="s">
        <v>230</v>
      </c>
      <c r="J44" s="85"/>
      <c r="O44" s="334" t="s">
        <v>301</v>
      </c>
      <c r="P44" s="335" t="s">
        <v>302</v>
      </c>
      <c r="Q44" s="336">
        <v>0.40499999999999997</v>
      </c>
    </row>
    <row r="45" spans="1:17" ht="18.75" customHeight="1" x14ac:dyDescent="0.2">
      <c r="A45" s="462"/>
      <c r="B45" s="447" t="s">
        <v>233</v>
      </c>
      <c r="C45" s="419"/>
      <c r="D45" s="420"/>
      <c r="E45" s="47"/>
      <c r="F45" s="92" t="s">
        <v>230</v>
      </c>
      <c r="G45" s="448"/>
      <c r="H45" s="448"/>
      <c r="I45" s="93" t="s">
        <v>219</v>
      </c>
      <c r="J45" s="85"/>
      <c r="O45" s="334" t="s">
        <v>303</v>
      </c>
      <c r="P45" s="335" t="s">
        <v>304</v>
      </c>
      <c r="Q45" s="336">
        <v>0.40900000000000003</v>
      </c>
    </row>
    <row r="46" spans="1:17" ht="18.75" customHeight="1" x14ac:dyDescent="0.2">
      <c r="A46" s="462"/>
      <c r="B46" s="447" t="s">
        <v>234</v>
      </c>
      <c r="C46" s="419"/>
      <c r="D46" s="420"/>
      <c r="E46" s="47"/>
      <c r="F46" s="92" t="s">
        <v>230</v>
      </c>
      <c r="G46" s="448"/>
      <c r="H46" s="448"/>
      <c r="I46" s="95" t="s">
        <v>79</v>
      </c>
      <c r="J46" s="85"/>
      <c r="O46" s="334" t="s">
        <v>305</v>
      </c>
      <c r="P46" s="335" t="s">
        <v>306</v>
      </c>
      <c r="Q46" s="336">
        <v>0.40799999999999997</v>
      </c>
    </row>
    <row r="47" spans="1:17" ht="18.75" customHeight="1" x14ac:dyDescent="0.2">
      <c r="A47" s="463"/>
      <c r="B47" s="450"/>
      <c r="C47" s="438"/>
      <c r="D47" s="439"/>
      <c r="E47" s="48"/>
      <c r="F47" s="48"/>
      <c r="G47" s="448"/>
      <c r="H47" s="448"/>
      <c r="I47" s="238"/>
      <c r="J47" s="85"/>
      <c r="O47" s="334" t="s">
        <v>307</v>
      </c>
      <c r="P47" s="335" t="s">
        <v>308</v>
      </c>
      <c r="Q47" s="336">
        <v>0</v>
      </c>
    </row>
    <row r="48" spans="1:17" ht="18.75" customHeight="1" x14ac:dyDescent="0.2">
      <c r="A48" s="417" t="s">
        <v>236</v>
      </c>
      <c r="B48" s="419" t="s">
        <v>235</v>
      </c>
      <c r="C48" s="419"/>
      <c r="D48" s="420"/>
      <c r="E48" s="96" t="str">
        <f>IF(SUM(E42:E47)=0,"0",SUM(E42:E47))</f>
        <v>0</v>
      </c>
      <c r="F48" s="97" t="s">
        <v>230</v>
      </c>
      <c r="G48" s="477" t="str">
        <f>IF(SUM(H42:H46),SUM(H42:H46),"")</f>
        <v/>
      </c>
      <c r="H48" s="478"/>
      <c r="I48" s="98"/>
      <c r="J48" s="85"/>
      <c r="O48" s="334" t="s">
        <v>309</v>
      </c>
      <c r="P48" s="335" t="s">
        <v>310</v>
      </c>
      <c r="Q48" s="336">
        <v>0</v>
      </c>
    </row>
    <row r="49" spans="1:17" ht="18.75" customHeight="1" x14ac:dyDescent="0.2">
      <c r="A49" s="418"/>
      <c r="B49" s="429" t="s">
        <v>228</v>
      </c>
      <c r="C49" s="430"/>
      <c r="D49" s="99" t="s">
        <v>229</v>
      </c>
      <c r="E49" s="47"/>
      <c r="F49" s="92" t="s">
        <v>230</v>
      </c>
      <c r="G49" s="448"/>
      <c r="H49" s="448"/>
      <c r="I49" s="93" t="s">
        <v>219</v>
      </c>
      <c r="J49" s="85"/>
      <c r="O49" s="334" t="s">
        <v>311</v>
      </c>
      <c r="P49" s="335" t="s">
        <v>312</v>
      </c>
      <c r="Q49" s="336">
        <v>0.44</v>
      </c>
    </row>
    <row r="50" spans="1:17" ht="20.5" x14ac:dyDescent="0.2">
      <c r="A50" s="418"/>
      <c r="B50" s="431"/>
      <c r="C50" s="432"/>
      <c r="D50" s="92" t="s">
        <v>231</v>
      </c>
      <c r="E50" s="47"/>
      <c r="F50" s="92" t="s">
        <v>230</v>
      </c>
      <c r="G50" s="448"/>
      <c r="H50" s="448"/>
      <c r="I50" s="93" t="s">
        <v>79</v>
      </c>
      <c r="J50" s="85"/>
      <c r="O50" s="334" t="s">
        <v>313</v>
      </c>
      <c r="P50" s="335" t="s">
        <v>314</v>
      </c>
      <c r="Q50" s="336">
        <v>0.432</v>
      </c>
    </row>
    <row r="51" spans="1:17" ht="20.5" x14ac:dyDescent="0.2">
      <c r="A51" s="418"/>
      <c r="B51" s="433"/>
      <c r="C51" s="434"/>
      <c r="D51" s="92" t="s">
        <v>232</v>
      </c>
      <c r="E51" s="47"/>
      <c r="F51" s="92" t="s">
        <v>230</v>
      </c>
      <c r="G51" s="448"/>
      <c r="H51" s="448"/>
      <c r="I51" s="94" t="s">
        <v>230</v>
      </c>
      <c r="J51" s="85"/>
      <c r="O51" s="334" t="s">
        <v>315</v>
      </c>
      <c r="P51" s="335" t="s">
        <v>316</v>
      </c>
      <c r="Q51" s="336">
        <v>0</v>
      </c>
    </row>
    <row r="52" spans="1:17" ht="20.5" x14ac:dyDescent="0.2">
      <c r="A52" s="418"/>
      <c r="B52" s="419" t="s">
        <v>233</v>
      </c>
      <c r="C52" s="419"/>
      <c r="D52" s="420"/>
      <c r="E52" s="47"/>
      <c r="F52" s="92" t="s">
        <v>230</v>
      </c>
      <c r="G52" s="448"/>
      <c r="H52" s="448"/>
      <c r="I52" s="93" t="s">
        <v>219</v>
      </c>
      <c r="J52" s="85"/>
      <c r="O52" s="334" t="s">
        <v>317</v>
      </c>
      <c r="P52" s="335" t="s">
        <v>318</v>
      </c>
      <c r="Q52" s="336">
        <v>0.495</v>
      </c>
    </row>
    <row r="53" spans="1:17" ht="17.25" customHeight="1" x14ac:dyDescent="0.2">
      <c r="A53" s="418"/>
      <c r="B53" s="419" t="s">
        <v>234</v>
      </c>
      <c r="C53" s="419"/>
      <c r="D53" s="420"/>
      <c r="E53" s="47"/>
      <c r="F53" s="92" t="s">
        <v>230</v>
      </c>
      <c r="G53" s="448"/>
      <c r="H53" s="448"/>
      <c r="I53" s="95" t="s">
        <v>79</v>
      </c>
      <c r="J53" s="85"/>
      <c r="O53" s="334" t="s">
        <v>319</v>
      </c>
      <c r="P53" s="335" t="s">
        <v>320</v>
      </c>
      <c r="Q53" s="336">
        <v>0.495</v>
      </c>
    </row>
    <row r="54" spans="1:17" ht="22.5" customHeight="1" x14ac:dyDescent="0.2">
      <c r="A54" s="418"/>
      <c r="B54" s="438"/>
      <c r="C54" s="438"/>
      <c r="D54" s="439"/>
      <c r="E54" s="48"/>
      <c r="F54" s="100"/>
      <c r="G54" s="123"/>
      <c r="H54" s="124"/>
      <c r="I54" s="238"/>
      <c r="J54" s="85"/>
      <c r="O54" s="334" t="s">
        <v>321</v>
      </c>
      <c r="P54" s="335" t="s">
        <v>322</v>
      </c>
      <c r="Q54" s="336">
        <v>0.39900000000000002</v>
      </c>
    </row>
    <row r="55" spans="1:17" ht="22.5" customHeight="1" thickBot="1" x14ac:dyDescent="0.25">
      <c r="A55" s="418"/>
      <c r="B55" s="429" t="s">
        <v>237</v>
      </c>
      <c r="C55" s="429"/>
      <c r="D55" s="449"/>
      <c r="E55" s="101" t="str">
        <f>IF(SUM(E49:E54)=0,"0",SUM(E49:E54))</f>
        <v>0</v>
      </c>
      <c r="F55" s="102" t="s">
        <v>230</v>
      </c>
      <c r="G55" s="443" t="str">
        <f>IF(SUM(H49:H53),SUM(H49:H53),"")</f>
        <v/>
      </c>
      <c r="H55" s="444"/>
      <c r="I55" s="103"/>
      <c r="J55" s="85"/>
      <c r="O55" s="334" t="s">
        <v>323</v>
      </c>
      <c r="P55" s="335" t="s">
        <v>324</v>
      </c>
      <c r="Q55" s="336">
        <v>0.29899999999999999</v>
      </c>
    </row>
    <row r="56" spans="1:17" ht="23.25" customHeight="1" thickBot="1" x14ac:dyDescent="0.25">
      <c r="A56" s="426" t="s">
        <v>238</v>
      </c>
      <c r="B56" s="427"/>
      <c r="C56" s="427"/>
      <c r="D56" s="428"/>
      <c r="E56" s="104" t="str">
        <f>IF(SUM(E48,E55)=0,"0",SUM(E48,E55))</f>
        <v>0</v>
      </c>
      <c r="F56" s="105" t="s">
        <v>230</v>
      </c>
      <c r="G56" s="106"/>
      <c r="H56" s="106"/>
      <c r="I56" s="107"/>
      <c r="J56" s="85"/>
      <c r="O56" s="334" t="s">
        <v>325</v>
      </c>
      <c r="P56" s="335" t="s">
        <v>326</v>
      </c>
      <c r="Q56" s="336">
        <v>0.19900000000000001</v>
      </c>
    </row>
    <row r="57" spans="1:17" ht="23.25" customHeight="1" thickTop="1" thickBot="1" x14ac:dyDescent="0.25">
      <c r="A57" s="414" t="s">
        <v>561</v>
      </c>
      <c r="B57" s="415"/>
      <c r="C57" s="415"/>
      <c r="D57" s="416"/>
      <c r="E57" s="108" t="str">
        <f>IF((H37=" "),H37,(H37-E56))</f>
        <v xml:space="preserve"> </v>
      </c>
      <c r="F57" s="109" t="s">
        <v>239</v>
      </c>
      <c r="G57" s="81"/>
      <c r="I57" s="107"/>
      <c r="J57" s="85"/>
      <c r="O57" s="334" t="s">
        <v>327</v>
      </c>
      <c r="P57" s="335" t="s">
        <v>328</v>
      </c>
      <c r="Q57" s="336">
        <v>0</v>
      </c>
    </row>
    <row r="58" spans="1:17" ht="16.5" x14ac:dyDescent="0.2">
      <c r="A58" s="65" t="s">
        <v>240</v>
      </c>
      <c r="B58" s="65"/>
      <c r="C58" s="110"/>
      <c r="D58" s="110"/>
      <c r="E58" s="81"/>
      <c r="F58" s="111"/>
      <c r="G58" s="81"/>
      <c r="I58" s="107"/>
      <c r="J58" s="85"/>
      <c r="O58" s="334" t="s">
        <v>329</v>
      </c>
      <c r="P58" s="335" t="s">
        <v>330</v>
      </c>
      <c r="Q58" s="336">
        <v>0.45</v>
      </c>
    </row>
    <row r="59" spans="1:17" ht="18" customHeight="1" x14ac:dyDescent="0.2">
      <c r="B59" s="113" t="s">
        <v>241</v>
      </c>
      <c r="C59" s="65"/>
      <c r="D59" s="112"/>
      <c r="E59" s="112"/>
      <c r="F59" s="112"/>
      <c r="G59" s="112"/>
      <c r="J59" s="85"/>
      <c r="O59" s="334" t="s">
        <v>331</v>
      </c>
      <c r="P59" s="335" t="s">
        <v>332</v>
      </c>
      <c r="Q59" s="336">
        <v>0.315</v>
      </c>
    </row>
    <row r="60" spans="1:17" ht="14" x14ac:dyDescent="0.2">
      <c r="A60" s="84" t="s">
        <v>1190</v>
      </c>
      <c r="C60" s="84"/>
      <c r="D60" s="112"/>
      <c r="E60" s="112"/>
      <c r="F60" s="112"/>
      <c r="G60" s="112"/>
      <c r="O60" s="334" t="s">
        <v>333</v>
      </c>
      <c r="P60" s="335" t="s">
        <v>334</v>
      </c>
      <c r="Q60" s="336">
        <v>0.82200000000000006</v>
      </c>
    </row>
    <row r="61" spans="1:17" ht="16.5" x14ac:dyDescent="0.2">
      <c r="A61" s="65" t="s">
        <v>1191</v>
      </c>
      <c r="B61" s="84"/>
      <c r="C61" s="84"/>
      <c r="D61" s="112"/>
      <c r="E61" s="112"/>
      <c r="F61" s="112"/>
      <c r="G61" s="112"/>
      <c r="O61" s="334" t="s">
        <v>335</v>
      </c>
      <c r="P61" s="335" t="s">
        <v>336</v>
      </c>
      <c r="Q61" s="336">
        <v>0.81200000000000006</v>
      </c>
    </row>
    <row r="62" spans="1:17" ht="24" customHeight="1" x14ac:dyDescent="0.2">
      <c r="A62" s="65" t="s">
        <v>1192</v>
      </c>
      <c r="B62" s="84"/>
      <c r="C62" s="84"/>
      <c r="E62" s="112"/>
      <c r="F62" s="112"/>
      <c r="G62" s="112"/>
      <c r="H62" s="112"/>
      <c r="I62" s="112"/>
      <c r="O62" s="334" t="s">
        <v>337</v>
      </c>
      <c r="P62" s="335" t="s">
        <v>338</v>
      </c>
      <c r="Q62" s="336">
        <v>0</v>
      </c>
    </row>
    <row r="63" spans="1:17" ht="14" x14ac:dyDescent="0.2">
      <c r="A63" s="84" t="s">
        <v>242</v>
      </c>
      <c r="B63" s="84"/>
      <c r="C63" s="84"/>
      <c r="E63" s="112"/>
      <c r="F63" s="112"/>
      <c r="G63" s="112"/>
      <c r="H63" s="112"/>
      <c r="I63" s="112"/>
      <c r="O63" s="334" t="s">
        <v>339</v>
      </c>
      <c r="P63" s="335" t="s">
        <v>340</v>
      </c>
      <c r="Q63" s="336">
        <v>0.442</v>
      </c>
    </row>
    <row r="64" spans="1:17" ht="14" x14ac:dyDescent="0.2">
      <c r="B64" s="84"/>
      <c r="C64" s="84"/>
      <c r="E64" s="112"/>
      <c r="F64" s="112"/>
      <c r="G64" s="112"/>
      <c r="H64" s="112"/>
      <c r="I64" s="112"/>
      <c r="O64" s="334" t="s">
        <v>341</v>
      </c>
      <c r="P64" s="335" t="s">
        <v>342</v>
      </c>
      <c r="Q64" s="336">
        <v>0.51600000000000001</v>
      </c>
    </row>
    <row r="65" spans="1:17" x14ac:dyDescent="0.2">
      <c r="C65" s="113"/>
      <c r="D65" s="113"/>
      <c r="E65" s="112"/>
      <c r="F65" s="112"/>
      <c r="G65" s="112"/>
      <c r="H65" s="112"/>
      <c r="I65" s="112"/>
      <c r="O65" s="334" t="s">
        <v>343</v>
      </c>
      <c r="P65" s="335" t="s">
        <v>344</v>
      </c>
      <c r="Q65" s="336">
        <v>0.51400000000000001</v>
      </c>
    </row>
    <row r="66" spans="1:17" ht="14" x14ac:dyDescent="0.2">
      <c r="B66" s="65"/>
      <c r="C66" s="65"/>
      <c r="D66" s="112"/>
      <c r="E66" s="112"/>
      <c r="F66" s="112"/>
      <c r="G66" s="112"/>
      <c r="O66" s="334" t="s">
        <v>345</v>
      </c>
      <c r="P66" s="335" t="s">
        <v>346</v>
      </c>
      <c r="Q66" s="336">
        <v>0</v>
      </c>
    </row>
    <row r="67" spans="1:17" ht="7.5" customHeight="1" x14ac:dyDescent="0.2">
      <c r="B67" s="112"/>
      <c r="C67" s="112"/>
      <c r="D67" s="112"/>
      <c r="E67" s="112"/>
      <c r="F67" s="112"/>
      <c r="G67" s="112"/>
      <c r="O67" s="334" t="s">
        <v>347</v>
      </c>
      <c r="P67" s="335" t="s">
        <v>348</v>
      </c>
      <c r="Q67" s="336">
        <v>0</v>
      </c>
    </row>
    <row r="68" spans="1:17" x14ac:dyDescent="0.2">
      <c r="B68" s="112"/>
      <c r="C68" s="112"/>
      <c r="D68" s="112"/>
      <c r="E68" s="112"/>
      <c r="F68" s="112"/>
      <c r="G68" s="112"/>
      <c r="O68" s="334" t="s">
        <v>349</v>
      </c>
      <c r="P68" s="335" t="s">
        <v>350</v>
      </c>
      <c r="Q68" s="336">
        <v>0</v>
      </c>
    </row>
    <row r="69" spans="1:17" ht="14" x14ac:dyDescent="0.2">
      <c r="A69" s="112"/>
      <c r="B69" s="84"/>
      <c r="C69" s="84"/>
      <c r="D69" s="112"/>
      <c r="E69" s="112"/>
      <c r="F69" s="112"/>
      <c r="G69" s="112"/>
      <c r="O69" s="334" t="s">
        <v>351</v>
      </c>
      <c r="P69" s="335" t="s">
        <v>352</v>
      </c>
      <c r="Q69" s="336">
        <v>0.318</v>
      </c>
    </row>
    <row r="70" spans="1:17" x14ac:dyDescent="0.2">
      <c r="B70" s="112"/>
      <c r="C70" s="112"/>
      <c r="D70" s="112"/>
      <c r="E70" s="112"/>
      <c r="F70" s="112"/>
      <c r="G70" s="112"/>
      <c r="O70" s="334" t="s">
        <v>353</v>
      </c>
      <c r="P70" s="335" t="s">
        <v>354</v>
      </c>
      <c r="Q70" s="336">
        <v>0.318</v>
      </c>
    </row>
    <row r="71" spans="1:17" x14ac:dyDescent="0.2">
      <c r="O71" s="334" t="s">
        <v>355</v>
      </c>
      <c r="P71" s="335" t="s">
        <v>356</v>
      </c>
      <c r="Q71" s="336">
        <v>0.38900000000000001</v>
      </c>
    </row>
    <row r="72" spans="1:17" x14ac:dyDescent="0.2">
      <c r="O72" s="334" t="s">
        <v>357</v>
      </c>
      <c r="P72" s="335" t="s">
        <v>358</v>
      </c>
      <c r="Q72" s="336">
        <v>0</v>
      </c>
    </row>
    <row r="73" spans="1:17" x14ac:dyDescent="0.2">
      <c r="O73" s="334" t="s">
        <v>359</v>
      </c>
      <c r="P73" s="335" t="s">
        <v>360</v>
      </c>
      <c r="Q73" s="336">
        <v>0.499</v>
      </c>
    </row>
    <row r="74" spans="1:17" x14ac:dyDescent="0.2">
      <c r="O74" s="334" t="s">
        <v>361</v>
      </c>
      <c r="P74" s="335" t="s">
        <v>362</v>
      </c>
      <c r="Q74" s="336">
        <v>0</v>
      </c>
    </row>
    <row r="75" spans="1:17" x14ac:dyDescent="0.2">
      <c r="O75" s="334" t="s">
        <v>363</v>
      </c>
      <c r="P75" s="335" t="s">
        <v>364</v>
      </c>
      <c r="Q75" s="336">
        <v>0.47600000000000003</v>
      </c>
    </row>
    <row r="76" spans="1:17" x14ac:dyDescent="0.2">
      <c r="O76" s="334" t="s">
        <v>365</v>
      </c>
      <c r="P76" s="335" t="s">
        <v>366</v>
      </c>
      <c r="Q76" s="336">
        <v>0.47600000000000003</v>
      </c>
    </row>
    <row r="77" spans="1:17" x14ac:dyDescent="0.2">
      <c r="O77" s="334" t="s">
        <v>367</v>
      </c>
      <c r="P77" s="335" t="s">
        <v>368</v>
      </c>
      <c r="Q77" s="336">
        <v>0.51800000000000002</v>
      </c>
    </row>
    <row r="78" spans="1:17" x14ac:dyDescent="0.2">
      <c r="O78" s="334" t="s">
        <v>369</v>
      </c>
      <c r="P78" s="335" t="s">
        <v>370</v>
      </c>
      <c r="Q78" s="336">
        <v>0.47</v>
      </c>
    </row>
    <row r="79" spans="1:17" x14ac:dyDescent="0.2">
      <c r="O79" s="334" t="s">
        <v>371</v>
      </c>
      <c r="P79" s="335" t="s">
        <v>372</v>
      </c>
      <c r="Q79" s="336">
        <v>0</v>
      </c>
    </row>
    <row r="80" spans="1:17" ht="2.25" customHeight="1" x14ac:dyDescent="0.2">
      <c r="O80" s="334" t="s">
        <v>373</v>
      </c>
      <c r="P80" s="335" t="s">
        <v>374</v>
      </c>
      <c r="Q80" s="336">
        <v>0</v>
      </c>
    </row>
    <row r="81" spans="15:17" x14ac:dyDescent="0.2">
      <c r="O81" s="334" t="s">
        <v>375</v>
      </c>
      <c r="P81" s="335" t="s">
        <v>376</v>
      </c>
      <c r="Q81" s="336">
        <v>6.2E-2</v>
      </c>
    </row>
    <row r="82" spans="15:17" x14ac:dyDescent="0.2">
      <c r="O82" s="334" t="s">
        <v>377</v>
      </c>
      <c r="P82" s="335" t="s">
        <v>378</v>
      </c>
      <c r="Q82" s="336">
        <v>4.3999999999999997E-2</v>
      </c>
    </row>
    <row r="83" spans="15:17" x14ac:dyDescent="0.2">
      <c r="O83" s="334" t="s">
        <v>379</v>
      </c>
      <c r="P83" s="335" t="s">
        <v>380</v>
      </c>
      <c r="Q83" s="336">
        <v>0.43600000000000005</v>
      </c>
    </row>
    <row r="84" spans="15:17" x14ac:dyDescent="0.2">
      <c r="O84" s="334" t="s">
        <v>381</v>
      </c>
      <c r="P84" s="335" t="s">
        <v>382</v>
      </c>
      <c r="Q84" s="336">
        <v>0.41899999999999998</v>
      </c>
    </row>
    <row r="85" spans="15:17" x14ac:dyDescent="0.2">
      <c r="O85" s="334" t="s">
        <v>383</v>
      </c>
      <c r="P85" s="335" t="s">
        <v>384</v>
      </c>
      <c r="Q85" s="336">
        <v>0</v>
      </c>
    </row>
    <row r="86" spans="15:17" x14ac:dyDescent="0.2">
      <c r="O86" s="334" t="s">
        <v>385</v>
      </c>
      <c r="P86" s="335" t="s">
        <v>386</v>
      </c>
      <c r="Q86" s="336">
        <v>0.42599999999999999</v>
      </c>
    </row>
    <row r="87" spans="15:17" x14ac:dyDescent="0.2">
      <c r="O87" s="334" t="s">
        <v>387</v>
      </c>
      <c r="P87" s="335" t="s">
        <v>388</v>
      </c>
      <c r="Q87" s="336">
        <v>0.42399999999999999</v>
      </c>
    </row>
    <row r="88" spans="15:17" x14ac:dyDescent="0.2">
      <c r="O88" s="334" t="s">
        <v>389</v>
      </c>
      <c r="P88" s="335" t="s">
        <v>390</v>
      </c>
      <c r="Q88" s="336">
        <v>0</v>
      </c>
    </row>
    <row r="89" spans="15:17" x14ac:dyDescent="0.2">
      <c r="O89" s="334" t="s">
        <v>391</v>
      </c>
      <c r="P89" s="335" t="s">
        <v>392</v>
      </c>
      <c r="Q89" s="336">
        <v>0.32899999999999996</v>
      </c>
    </row>
    <row r="90" spans="15:17" x14ac:dyDescent="0.2">
      <c r="O90" s="334" t="s">
        <v>393</v>
      </c>
      <c r="P90" s="335" t="s">
        <v>394</v>
      </c>
      <c r="Q90" s="336">
        <v>0</v>
      </c>
    </row>
    <row r="91" spans="15:17" x14ac:dyDescent="0.2">
      <c r="O91" s="334" t="s">
        <v>395</v>
      </c>
      <c r="P91" s="335" t="s">
        <v>396</v>
      </c>
      <c r="Q91" s="336">
        <v>0.503</v>
      </c>
    </row>
    <row r="92" spans="15:17" x14ac:dyDescent="0.2">
      <c r="O92" s="334" t="s">
        <v>397</v>
      </c>
      <c r="P92" s="335" t="s">
        <v>398</v>
      </c>
      <c r="Q92" s="336">
        <v>0.53300000000000003</v>
      </c>
    </row>
    <row r="93" spans="15:17" x14ac:dyDescent="0.2">
      <c r="O93" s="334" t="s">
        <v>399</v>
      </c>
      <c r="P93" s="335" t="s">
        <v>400</v>
      </c>
      <c r="Q93" s="336">
        <v>0.53200000000000003</v>
      </c>
    </row>
    <row r="94" spans="15:17" x14ac:dyDescent="0.2">
      <c r="O94" s="334" t="s">
        <v>401</v>
      </c>
      <c r="P94" s="335" t="s">
        <v>402</v>
      </c>
      <c r="Q94" s="336">
        <v>0</v>
      </c>
    </row>
    <row r="95" spans="15:17" x14ac:dyDescent="0.2">
      <c r="O95" s="334" t="s">
        <v>403</v>
      </c>
      <c r="P95" s="335" t="s">
        <v>404</v>
      </c>
      <c r="Q95" s="336">
        <v>0</v>
      </c>
    </row>
    <row r="96" spans="15:17" x14ac:dyDescent="0.2">
      <c r="O96" s="334" t="s">
        <v>405</v>
      </c>
      <c r="P96" s="335" t="s">
        <v>406</v>
      </c>
      <c r="Q96" s="336">
        <v>0</v>
      </c>
    </row>
    <row r="97" spans="4:17" x14ac:dyDescent="0.2">
      <c r="O97" s="334" t="s">
        <v>407</v>
      </c>
      <c r="P97" s="335" t="s">
        <v>408</v>
      </c>
      <c r="Q97" s="336">
        <v>0</v>
      </c>
    </row>
    <row r="98" spans="4:17" x14ac:dyDescent="0.2">
      <c r="O98" s="334" t="s">
        <v>409</v>
      </c>
      <c r="P98" s="335" t="s">
        <v>410</v>
      </c>
      <c r="Q98" s="336">
        <v>0</v>
      </c>
    </row>
    <row r="99" spans="4:17" x14ac:dyDescent="0.2">
      <c r="O99" s="334" t="s">
        <v>411</v>
      </c>
      <c r="P99" s="335" t="s">
        <v>412</v>
      </c>
      <c r="Q99" s="336">
        <v>0</v>
      </c>
    </row>
    <row r="100" spans="4:17" x14ac:dyDescent="0.2">
      <c r="O100" s="334" t="s">
        <v>413</v>
      </c>
      <c r="P100" s="335" t="s">
        <v>414</v>
      </c>
      <c r="Q100" s="336">
        <v>0.442</v>
      </c>
    </row>
    <row r="101" spans="4:17" x14ac:dyDescent="0.2">
      <c r="D101" s="71" t="s">
        <v>65</v>
      </c>
      <c r="E101" s="71" t="s">
        <v>66</v>
      </c>
      <c r="F101" s="71" t="s">
        <v>67</v>
      </c>
      <c r="G101" s="71" t="s">
        <v>261</v>
      </c>
      <c r="H101" s="71" t="s">
        <v>68</v>
      </c>
      <c r="I101" s="71" t="s">
        <v>35</v>
      </c>
      <c r="O101" s="334" t="s">
        <v>415</v>
      </c>
      <c r="P101" s="335" t="s">
        <v>416</v>
      </c>
      <c r="Q101" s="336">
        <v>0.441</v>
      </c>
    </row>
    <row r="102" spans="4:17" ht="14" x14ac:dyDescent="0.2">
      <c r="D102" s="72" t="s">
        <v>41</v>
      </c>
      <c r="E102" s="22" t="s">
        <v>1130</v>
      </c>
      <c r="F102" s="114">
        <v>38.299999999999997</v>
      </c>
      <c r="G102" s="276">
        <v>6.9666666666666668E-2</v>
      </c>
      <c r="H102" s="115">
        <f t="shared" ref="H102:H130" si="2">F102*G102</f>
        <v>2.6682333333333332</v>
      </c>
      <c r="I102" s="277">
        <v>0.98814000000000002</v>
      </c>
      <c r="O102" s="334" t="s">
        <v>417</v>
      </c>
      <c r="P102" s="335" t="s">
        <v>418</v>
      </c>
      <c r="Q102" s="336">
        <v>0</v>
      </c>
    </row>
    <row r="103" spans="4:17" ht="14" x14ac:dyDescent="0.2">
      <c r="D103" s="72" t="s">
        <v>1111</v>
      </c>
      <c r="E103" s="22" t="s">
        <v>1130</v>
      </c>
      <c r="F103" s="114">
        <v>34.799999999999997</v>
      </c>
      <c r="G103" s="276">
        <v>6.7100000000000007E-2</v>
      </c>
      <c r="H103" s="115">
        <f t="shared" si="2"/>
        <v>2.33508</v>
      </c>
      <c r="I103" s="277">
        <v>0.89783999999999997</v>
      </c>
      <c r="O103" s="334" t="s">
        <v>419</v>
      </c>
      <c r="P103" s="335" t="s">
        <v>420</v>
      </c>
      <c r="Q103" s="336">
        <v>0.1</v>
      </c>
    </row>
    <row r="104" spans="4:17" ht="14" x14ac:dyDescent="0.2">
      <c r="D104" s="72" t="s">
        <v>1132</v>
      </c>
      <c r="E104" s="22" t="s">
        <v>1130</v>
      </c>
      <c r="F104" s="114">
        <v>33.4</v>
      </c>
      <c r="G104" s="276">
        <v>6.8566666666666679E-2</v>
      </c>
      <c r="H104" s="115">
        <f t="shared" si="2"/>
        <v>2.2901266666666671</v>
      </c>
      <c r="I104" s="277">
        <v>0.86172000000000004</v>
      </c>
      <c r="O104" s="334" t="s">
        <v>421</v>
      </c>
      <c r="P104" s="335" t="s">
        <v>422</v>
      </c>
      <c r="Q104" s="336">
        <v>0.64300000000000002</v>
      </c>
    </row>
    <row r="105" spans="4:17" ht="14" x14ac:dyDescent="0.2">
      <c r="D105" s="74" t="s">
        <v>44</v>
      </c>
      <c r="E105" s="23" t="s">
        <v>1130</v>
      </c>
      <c r="F105" s="116">
        <v>33.299999999999997</v>
      </c>
      <c r="G105" s="276">
        <v>6.8199999999999997E-2</v>
      </c>
      <c r="H105" s="115">
        <f t="shared" si="2"/>
        <v>2.2710599999999999</v>
      </c>
      <c r="I105" s="277">
        <v>0.85914000000000001</v>
      </c>
      <c r="O105" s="334" t="s">
        <v>423</v>
      </c>
      <c r="P105" s="335" t="s">
        <v>424</v>
      </c>
      <c r="Q105" s="336">
        <v>0</v>
      </c>
    </row>
    <row r="106" spans="4:17" ht="14" x14ac:dyDescent="0.2">
      <c r="D106" s="74" t="s">
        <v>1112</v>
      </c>
      <c r="E106" s="23" t="s">
        <v>1130</v>
      </c>
      <c r="F106" s="116">
        <v>36.299999999999997</v>
      </c>
      <c r="G106" s="276">
        <v>6.8199999999999997E-2</v>
      </c>
      <c r="H106" s="115">
        <f t="shared" si="2"/>
        <v>2.4756599999999995</v>
      </c>
      <c r="I106" s="277">
        <v>0.93654000000000004</v>
      </c>
      <c r="O106" s="334" t="s">
        <v>425</v>
      </c>
      <c r="P106" s="335" t="s">
        <v>426</v>
      </c>
      <c r="Q106" s="336">
        <v>0.68499999999999994</v>
      </c>
    </row>
    <row r="107" spans="4:17" ht="14" x14ac:dyDescent="0.2">
      <c r="D107" s="74" t="s">
        <v>45</v>
      </c>
      <c r="E107" s="23" t="s">
        <v>1130</v>
      </c>
      <c r="F107" s="116">
        <v>36.5</v>
      </c>
      <c r="G107" s="276">
        <v>6.8566666666666679E-2</v>
      </c>
      <c r="H107" s="115">
        <f t="shared" si="2"/>
        <v>2.5026833333333336</v>
      </c>
      <c r="I107" s="277">
        <v>0.94169999999999998</v>
      </c>
      <c r="O107" s="334" t="s">
        <v>427</v>
      </c>
      <c r="P107" s="335" t="s">
        <v>428</v>
      </c>
      <c r="Q107" s="336">
        <v>0.67900000000000005</v>
      </c>
    </row>
    <row r="108" spans="4:17" ht="14" x14ac:dyDescent="0.2">
      <c r="D108" s="74" t="s">
        <v>46</v>
      </c>
      <c r="E108" s="23" t="s">
        <v>1130</v>
      </c>
      <c r="F108" s="116">
        <v>38</v>
      </c>
      <c r="G108" s="276">
        <v>6.8933333333333333E-2</v>
      </c>
      <c r="H108" s="115">
        <f t="shared" si="2"/>
        <v>2.6194666666666668</v>
      </c>
      <c r="I108" s="277">
        <v>0.98040000000000005</v>
      </c>
      <c r="O108" s="334" t="s">
        <v>429</v>
      </c>
      <c r="P108" s="335" t="s">
        <v>430</v>
      </c>
      <c r="Q108" s="336">
        <v>0.29699999999999999</v>
      </c>
    </row>
    <row r="109" spans="4:17" ht="14" x14ac:dyDescent="0.2">
      <c r="D109" s="74" t="s">
        <v>47</v>
      </c>
      <c r="E109" s="23" t="s">
        <v>1130</v>
      </c>
      <c r="F109" s="116">
        <v>38.9</v>
      </c>
      <c r="G109" s="276">
        <v>7.0766666666666672E-2</v>
      </c>
      <c r="H109" s="115">
        <f t="shared" si="2"/>
        <v>2.7528233333333336</v>
      </c>
      <c r="I109" s="277">
        <v>1.00362</v>
      </c>
      <c r="O109" s="334" t="s">
        <v>431</v>
      </c>
      <c r="P109" s="335" t="s">
        <v>432</v>
      </c>
      <c r="Q109" s="336">
        <v>0.378</v>
      </c>
    </row>
    <row r="110" spans="4:17" ht="14" x14ac:dyDescent="0.2">
      <c r="D110" s="74" t="s">
        <v>48</v>
      </c>
      <c r="E110" s="23" t="s">
        <v>1130</v>
      </c>
      <c r="F110" s="116">
        <v>41.8</v>
      </c>
      <c r="G110" s="276">
        <v>7.4066666666666656E-2</v>
      </c>
      <c r="H110" s="115">
        <f t="shared" si="2"/>
        <v>3.0959866666666658</v>
      </c>
      <c r="I110" s="277">
        <v>1.0784400000000001</v>
      </c>
      <c r="O110" s="334" t="s">
        <v>433</v>
      </c>
      <c r="P110" s="335" t="s">
        <v>434</v>
      </c>
      <c r="Q110" s="336">
        <v>0</v>
      </c>
    </row>
    <row r="111" spans="4:17" ht="14" x14ac:dyDescent="0.2">
      <c r="D111" s="74" t="s">
        <v>1113</v>
      </c>
      <c r="E111" s="23" t="s">
        <v>1130</v>
      </c>
      <c r="F111" s="116">
        <v>40.200000000000003</v>
      </c>
      <c r="G111" s="276">
        <v>7.2966666666666666E-2</v>
      </c>
      <c r="H111" s="115">
        <f t="shared" si="2"/>
        <v>2.9332600000000002</v>
      </c>
      <c r="I111" s="277">
        <v>1.0371600000000001</v>
      </c>
      <c r="O111" s="334" t="s">
        <v>435</v>
      </c>
      <c r="P111" s="335" t="s">
        <v>436</v>
      </c>
      <c r="Q111" s="336">
        <v>0.28999999999999998</v>
      </c>
    </row>
    <row r="112" spans="4:17" ht="14" x14ac:dyDescent="0.2">
      <c r="D112" s="74" t="s">
        <v>49</v>
      </c>
      <c r="E112" s="23" t="s">
        <v>1135</v>
      </c>
      <c r="F112" s="116">
        <v>40</v>
      </c>
      <c r="G112" s="276">
        <v>7.4800000000000005E-2</v>
      </c>
      <c r="H112" s="115">
        <f t="shared" si="2"/>
        <v>2.992</v>
      </c>
      <c r="I112" s="277">
        <v>1.032</v>
      </c>
      <c r="O112" s="334" t="s">
        <v>437</v>
      </c>
      <c r="P112" s="335" t="s">
        <v>438</v>
      </c>
      <c r="Q112" s="336">
        <v>0.378</v>
      </c>
    </row>
    <row r="113" spans="4:17" ht="14" x14ac:dyDescent="0.2">
      <c r="D113" s="74" t="s">
        <v>1136</v>
      </c>
      <c r="E113" s="23" t="s">
        <v>1135</v>
      </c>
      <c r="F113" s="116">
        <v>34.1</v>
      </c>
      <c r="G113" s="276">
        <v>8.9833333333333334E-2</v>
      </c>
      <c r="H113" s="115">
        <f t="shared" si="2"/>
        <v>3.0633166666666667</v>
      </c>
      <c r="I113" s="277">
        <v>0.87978000000000001</v>
      </c>
      <c r="O113" s="334" t="s">
        <v>439</v>
      </c>
      <c r="P113" s="335" t="s">
        <v>440</v>
      </c>
      <c r="Q113" s="336">
        <v>0.41</v>
      </c>
    </row>
    <row r="114" spans="4:17" ht="14" x14ac:dyDescent="0.2">
      <c r="D114" s="74" t="s">
        <v>1137</v>
      </c>
      <c r="E114" s="23" t="s">
        <v>1135</v>
      </c>
      <c r="F114" s="116">
        <v>50.1</v>
      </c>
      <c r="G114" s="276">
        <v>5.9766666666666662E-2</v>
      </c>
      <c r="H114" s="115">
        <f t="shared" si="2"/>
        <v>2.99431</v>
      </c>
      <c r="I114" s="277">
        <v>1.2925800000000001</v>
      </c>
      <c r="O114" s="334" t="s">
        <v>441</v>
      </c>
      <c r="P114" s="335" t="s">
        <v>442</v>
      </c>
      <c r="Q114" s="336">
        <v>0.39</v>
      </c>
    </row>
    <row r="115" spans="4:17" ht="14" x14ac:dyDescent="0.2">
      <c r="D115" s="74" t="s">
        <v>1138</v>
      </c>
      <c r="E115" s="23" t="s">
        <v>1139</v>
      </c>
      <c r="F115" s="116">
        <v>46.1</v>
      </c>
      <c r="G115" s="276">
        <v>5.2799999999999993E-2</v>
      </c>
      <c r="H115" s="115">
        <f t="shared" si="2"/>
        <v>2.4340799999999998</v>
      </c>
      <c r="I115" s="277">
        <v>1.1893800000000001</v>
      </c>
      <c r="O115" s="334" t="s">
        <v>443</v>
      </c>
      <c r="P115" s="335" t="s">
        <v>444</v>
      </c>
      <c r="Q115" s="336">
        <v>0.48399999999999999</v>
      </c>
    </row>
    <row r="116" spans="4:17" ht="14" x14ac:dyDescent="0.2">
      <c r="D116" s="74" t="s">
        <v>1140</v>
      </c>
      <c r="E116" s="23" t="s">
        <v>1135</v>
      </c>
      <c r="F116" s="116">
        <v>54.7</v>
      </c>
      <c r="G116" s="276">
        <v>5.096666666666666E-2</v>
      </c>
      <c r="H116" s="115">
        <f t="shared" si="2"/>
        <v>2.7878766666666666</v>
      </c>
      <c r="I116" s="277">
        <v>1.41126</v>
      </c>
      <c r="O116" s="334" t="s">
        <v>445</v>
      </c>
      <c r="P116" s="335" t="s">
        <v>446</v>
      </c>
      <c r="Q116" s="336">
        <v>0.48399999999999999</v>
      </c>
    </row>
    <row r="117" spans="4:17" ht="14" x14ac:dyDescent="0.2">
      <c r="D117" s="117" t="s">
        <v>51</v>
      </c>
      <c r="E117" s="22" t="s">
        <v>1139</v>
      </c>
      <c r="F117" s="114">
        <v>38.4</v>
      </c>
      <c r="G117" s="276">
        <v>5.096666666666666E-2</v>
      </c>
      <c r="H117" s="115">
        <f t="shared" si="2"/>
        <v>1.9571199999999997</v>
      </c>
      <c r="I117" s="277">
        <v>0.99072000000000005</v>
      </c>
      <c r="O117" s="334" t="s">
        <v>447</v>
      </c>
      <c r="P117" s="335" t="s">
        <v>448</v>
      </c>
      <c r="Q117" s="336">
        <v>0</v>
      </c>
    </row>
    <row r="118" spans="4:17" ht="14" x14ac:dyDescent="0.2">
      <c r="D118" s="118" t="s">
        <v>1116</v>
      </c>
      <c r="E118" s="22" t="s">
        <v>1135</v>
      </c>
      <c r="F118" s="116">
        <v>28.7</v>
      </c>
      <c r="G118" s="276">
        <v>9.0200000000000002E-2</v>
      </c>
      <c r="H118" s="115">
        <f t="shared" si="2"/>
        <v>2.58874</v>
      </c>
      <c r="I118" s="277">
        <v>0.74046000000000001</v>
      </c>
      <c r="O118" s="334" t="s">
        <v>449</v>
      </c>
      <c r="P118" s="335" t="s">
        <v>450</v>
      </c>
      <c r="Q118" s="336">
        <v>0.19799999999999998</v>
      </c>
    </row>
    <row r="119" spans="4:17" ht="14" x14ac:dyDescent="0.2">
      <c r="D119" s="118" t="s">
        <v>1117</v>
      </c>
      <c r="E119" s="22" t="s">
        <v>1135</v>
      </c>
      <c r="F119" s="116">
        <v>28.3</v>
      </c>
      <c r="G119" s="278">
        <v>9.2033333333333342E-2</v>
      </c>
      <c r="H119" s="115">
        <f t="shared" si="2"/>
        <v>2.6045433333333334</v>
      </c>
      <c r="I119" s="277">
        <v>0.73014000000000001</v>
      </c>
      <c r="O119" s="334" t="s">
        <v>451</v>
      </c>
      <c r="P119" s="335" t="s">
        <v>452</v>
      </c>
      <c r="Q119" s="336">
        <v>0</v>
      </c>
    </row>
    <row r="120" spans="4:17" ht="14" x14ac:dyDescent="0.2">
      <c r="D120" s="118" t="s">
        <v>1118</v>
      </c>
      <c r="E120" s="22" t="s">
        <v>1135</v>
      </c>
      <c r="F120" s="116">
        <v>28.9</v>
      </c>
      <c r="G120" s="276">
        <v>8.9833333333333334E-2</v>
      </c>
      <c r="H120" s="115">
        <f t="shared" si="2"/>
        <v>2.5961833333333333</v>
      </c>
      <c r="I120" s="277">
        <v>0.74561999999999995</v>
      </c>
      <c r="O120" s="334" t="s">
        <v>453</v>
      </c>
      <c r="P120" s="335" t="s">
        <v>454</v>
      </c>
      <c r="Q120" s="336">
        <v>0</v>
      </c>
    </row>
    <row r="121" spans="4:17" ht="14" x14ac:dyDescent="0.2">
      <c r="D121" s="118" t="s">
        <v>1119</v>
      </c>
      <c r="E121" s="22" t="s">
        <v>1135</v>
      </c>
      <c r="F121" s="116">
        <v>24.2</v>
      </c>
      <c r="G121" s="276">
        <v>8.8733333333333331E-2</v>
      </c>
      <c r="H121" s="115">
        <f t="shared" si="2"/>
        <v>2.1473466666666665</v>
      </c>
      <c r="I121" s="277">
        <v>0.62436000000000003</v>
      </c>
      <c r="O121" s="334" t="s">
        <v>455</v>
      </c>
      <c r="P121" s="335" t="s">
        <v>456</v>
      </c>
      <c r="Q121" s="336">
        <v>0.309</v>
      </c>
    </row>
    <row r="122" spans="4:17" ht="14" x14ac:dyDescent="0.2">
      <c r="D122" s="118" t="s">
        <v>1120</v>
      </c>
      <c r="E122" s="23" t="s">
        <v>1135</v>
      </c>
      <c r="F122" s="116">
        <v>26.1</v>
      </c>
      <c r="G122" s="276">
        <v>8.9099999999999999E-2</v>
      </c>
      <c r="H122" s="115">
        <f t="shared" si="2"/>
        <v>2.32551</v>
      </c>
      <c r="I122" s="277">
        <v>0.67337999999999998</v>
      </c>
      <c r="O122" s="334" t="s">
        <v>457</v>
      </c>
      <c r="P122" s="335" t="s">
        <v>458</v>
      </c>
      <c r="Q122" s="336">
        <v>0</v>
      </c>
    </row>
    <row r="123" spans="4:17" ht="14" x14ac:dyDescent="0.2">
      <c r="D123" s="118" t="s">
        <v>1121</v>
      </c>
      <c r="E123" s="23" t="s">
        <v>1135</v>
      </c>
      <c r="F123" s="116">
        <v>27.8</v>
      </c>
      <c r="G123" s="276">
        <v>9.4966666666666658E-2</v>
      </c>
      <c r="H123" s="115">
        <f t="shared" si="2"/>
        <v>2.640073333333333</v>
      </c>
      <c r="I123" s="277">
        <v>0.71723999999999999</v>
      </c>
      <c r="O123" s="334" t="s">
        <v>459</v>
      </c>
      <c r="P123" s="335" t="s">
        <v>460</v>
      </c>
      <c r="Q123" s="336">
        <v>0.221</v>
      </c>
    </row>
    <row r="124" spans="4:17" ht="14" x14ac:dyDescent="0.2">
      <c r="D124" s="118" t="s">
        <v>52</v>
      </c>
      <c r="E124" s="23" t="s">
        <v>1135</v>
      </c>
      <c r="F124" s="116">
        <v>29</v>
      </c>
      <c r="G124" s="276">
        <v>0.10963333333333332</v>
      </c>
      <c r="H124" s="115">
        <f t="shared" si="2"/>
        <v>3.1793666666666662</v>
      </c>
      <c r="I124" s="277">
        <v>0.74819999999999998</v>
      </c>
      <c r="O124" s="334" t="s">
        <v>461</v>
      </c>
      <c r="P124" s="335" t="s">
        <v>462</v>
      </c>
      <c r="Q124" s="336">
        <v>0.49099999999999999</v>
      </c>
    </row>
    <row r="125" spans="4:17" ht="14" x14ac:dyDescent="0.2">
      <c r="D125" s="119" t="s">
        <v>53</v>
      </c>
      <c r="E125" s="23" t="s">
        <v>1135</v>
      </c>
      <c r="F125" s="116">
        <v>37.299999999999997</v>
      </c>
      <c r="G125" s="279">
        <v>7.6633333333333331E-2</v>
      </c>
      <c r="H125" s="115">
        <f t="shared" si="2"/>
        <v>2.8584233333333331</v>
      </c>
      <c r="I125" s="280">
        <v>0.96233999999999997</v>
      </c>
      <c r="O125" s="334" t="s">
        <v>463</v>
      </c>
      <c r="P125" s="335" t="s">
        <v>464</v>
      </c>
      <c r="Q125" s="336">
        <v>0.49099999999999999</v>
      </c>
    </row>
    <row r="126" spans="4:17" ht="14" x14ac:dyDescent="0.2">
      <c r="D126" s="120" t="s">
        <v>54</v>
      </c>
      <c r="E126" s="23" t="s">
        <v>1139</v>
      </c>
      <c r="F126" s="116">
        <v>18.399999999999999</v>
      </c>
      <c r="G126" s="279">
        <v>3.9966666666666671E-2</v>
      </c>
      <c r="H126" s="115">
        <f t="shared" si="2"/>
        <v>0.73538666666666674</v>
      </c>
      <c r="I126" s="280">
        <v>0.47471999999999998</v>
      </c>
      <c r="O126" s="334" t="s">
        <v>465</v>
      </c>
      <c r="P126" s="335" t="s">
        <v>466</v>
      </c>
      <c r="Q126" s="336">
        <v>0.50700000000000001</v>
      </c>
    </row>
    <row r="127" spans="4:17" ht="14" x14ac:dyDescent="0.2">
      <c r="D127" s="118" t="s">
        <v>55</v>
      </c>
      <c r="E127" s="23" t="s">
        <v>1139</v>
      </c>
      <c r="F127" s="116">
        <v>3.23</v>
      </c>
      <c r="G127" s="279">
        <v>9.6799999999999997E-2</v>
      </c>
      <c r="H127" s="115">
        <f t="shared" si="2"/>
        <v>0.312664</v>
      </c>
      <c r="I127" s="280">
        <v>8.3330000000000001E-2</v>
      </c>
      <c r="O127" s="334" t="s">
        <v>467</v>
      </c>
      <c r="P127" s="335" t="s">
        <v>468</v>
      </c>
      <c r="Q127" s="336">
        <v>0</v>
      </c>
    </row>
    <row r="128" spans="4:17" ht="14" x14ac:dyDescent="0.2">
      <c r="D128" s="121" t="s">
        <v>1122</v>
      </c>
      <c r="E128" s="23" t="s">
        <v>1139</v>
      </c>
      <c r="F128" s="116">
        <v>3.45</v>
      </c>
      <c r="G128" s="279">
        <v>9.6799999999999997E-2</v>
      </c>
      <c r="H128" s="115">
        <f t="shared" si="2"/>
        <v>0.33396000000000003</v>
      </c>
      <c r="I128" s="280">
        <v>8.9010000000000006E-2</v>
      </c>
      <c r="O128" s="334" t="s">
        <v>469</v>
      </c>
      <c r="P128" s="335" t="s">
        <v>470</v>
      </c>
      <c r="Q128" s="336">
        <v>0.50700000000000001</v>
      </c>
    </row>
    <row r="129" spans="4:17" ht="14" x14ac:dyDescent="0.2">
      <c r="D129" s="266" t="s">
        <v>56</v>
      </c>
      <c r="E129" s="266" t="s">
        <v>1139</v>
      </c>
      <c r="F129" s="266">
        <v>7.53</v>
      </c>
      <c r="G129" s="266">
        <v>0.154</v>
      </c>
      <c r="H129" s="115">
        <f t="shared" si="2"/>
        <v>1.1596200000000001</v>
      </c>
      <c r="I129" s="266">
        <v>0.19427</v>
      </c>
      <c r="O129" s="334" t="s">
        <v>471</v>
      </c>
      <c r="P129" s="335" t="s">
        <v>472</v>
      </c>
      <c r="Q129" s="336">
        <v>0</v>
      </c>
    </row>
    <row r="130" spans="4:17" ht="14" x14ac:dyDescent="0.2">
      <c r="D130" s="266" t="s">
        <v>57</v>
      </c>
      <c r="E130" s="266" t="s">
        <v>1139</v>
      </c>
      <c r="F130" s="266">
        <v>40</v>
      </c>
      <c r="G130" s="266">
        <v>5.1333333333333335E-2</v>
      </c>
      <c r="H130" s="115">
        <f t="shared" si="2"/>
        <v>2.0533333333333332</v>
      </c>
      <c r="I130" s="266">
        <v>1.032</v>
      </c>
      <c r="O130" s="334" t="s">
        <v>473</v>
      </c>
      <c r="P130" s="335" t="s">
        <v>474</v>
      </c>
      <c r="Q130" s="336">
        <v>0</v>
      </c>
    </row>
    <row r="131" spans="4:17" ht="14" x14ac:dyDescent="0.2">
      <c r="D131" s="266"/>
      <c r="E131" s="266"/>
      <c r="F131" s="266"/>
      <c r="G131" s="266"/>
      <c r="H131" s="115"/>
      <c r="I131" s="266"/>
      <c r="O131" s="334" t="s">
        <v>475</v>
      </c>
      <c r="P131" s="335" t="s">
        <v>476</v>
      </c>
      <c r="Q131" s="336">
        <v>0</v>
      </c>
    </row>
    <row r="132" spans="4:17" ht="14" x14ac:dyDescent="0.2">
      <c r="D132" s="268" t="s">
        <v>1168</v>
      </c>
      <c r="E132" s="269" t="s">
        <v>1135</v>
      </c>
      <c r="F132" s="270">
        <v>18</v>
      </c>
      <c r="G132" s="271">
        <f>0.0162*44/12</f>
        <v>5.9400000000000001E-2</v>
      </c>
      <c r="H132" s="272">
        <f t="shared" ref="H132:H138" si="3">G132</f>
        <v>5.9400000000000001E-2</v>
      </c>
      <c r="I132" s="273">
        <f t="shared" ref="I132:I150" si="4">ROUND(F132*0.0258,5)</f>
        <v>0.46439999999999998</v>
      </c>
      <c r="O132" s="334" t="s">
        <v>477</v>
      </c>
      <c r="P132" s="335" t="s">
        <v>478</v>
      </c>
      <c r="Q132" s="336">
        <v>0.47199999999999998</v>
      </c>
    </row>
    <row r="133" spans="4:17" ht="14" x14ac:dyDescent="0.2">
      <c r="D133" s="268" t="s">
        <v>1169</v>
      </c>
      <c r="E133" s="269" t="s">
        <v>1135</v>
      </c>
      <c r="F133" s="270">
        <v>26.9</v>
      </c>
      <c r="G133" s="271">
        <f>0.0166*44/12</f>
        <v>6.0866666666666673E-2</v>
      </c>
      <c r="H133" s="272">
        <f t="shared" si="3"/>
        <v>6.0866666666666673E-2</v>
      </c>
      <c r="I133" s="273">
        <f t="shared" si="4"/>
        <v>0.69401999999999997</v>
      </c>
      <c r="O133" s="334" t="s">
        <v>479</v>
      </c>
      <c r="P133" s="335" t="s">
        <v>480</v>
      </c>
      <c r="Q133" s="336">
        <v>0.47199999999999998</v>
      </c>
    </row>
    <row r="134" spans="4:17" ht="14" x14ac:dyDescent="0.2">
      <c r="D134" s="268" t="s">
        <v>1170</v>
      </c>
      <c r="E134" s="269" t="s">
        <v>1135</v>
      </c>
      <c r="F134" s="270">
        <v>33.200000000000003</v>
      </c>
      <c r="G134" s="271">
        <f>0.0135*44/12</f>
        <v>4.9499999999999995E-2</v>
      </c>
      <c r="H134" s="272">
        <f t="shared" si="3"/>
        <v>4.9499999999999995E-2</v>
      </c>
      <c r="I134" s="273">
        <f t="shared" si="4"/>
        <v>0.85655999999999999</v>
      </c>
      <c r="O134" s="334" t="s">
        <v>481</v>
      </c>
      <c r="P134" s="335" t="s">
        <v>482</v>
      </c>
      <c r="Q134" s="336">
        <v>0</v>
      </c>
    </row>
    <row r="135" spans="4:17" ht="14" x14ac:dyDescent="0.2">
      <c r="D135" s="268" t="s">
        <v>1171</v>
      </c>
      <c r="E135" s="269" t="s">
        <v>1135</v>
      </c>
      <c r="F135" s="270">
        <v>29.3</v>
      </c>
      <c r="G135" s="271">
        <f>0.0257*44/12</f>
        <v>9.4233333333333336E-2</v>
      </c>
      <c r="H135" s="272">
        <f t="shared" si="3"/>
        <v>9.4233333333333336E-2</v>
      </c>
      <c r="I135" s="273">
        <f t="shared" si="4"/>
        <v>0.75593999999999995</v>
      </c>
      <c r="O135" s="334" t="s">
        <v>483</v>
      </c>
      <c r="P135" s="335" t="s">
        <v>484</v>
      </c>
      <c r="Q135" s="336">
        <v>0</v>
      </c>
    </row>
    <row r="136" spans="4:17" ht="14" x14ac:dyDescent="0.2">
      <c r="D136" s="268" t="s">
        <v>1172</v>
      </c>
      <c r="E136" s="269" t="s">
        <v>1135</v>
      </c>
      <c r="F136" s="270">
        <v>29.3</v>
      </c>
      <c r="G136" s="271">
        <f>0.0239*44/12</f>
        <v>8.7633333333333341E-2</v>
      </c>
      <c r="H136" s="272">
        <f t="shared" si="3"/>
        <v>8.7633333333333341E-2</v>
      </c>
      <c r="I136" s="273">
        <f t="shared" si="4"/>
        <v>0.75593999999999995</v>
      </c>
      <c r="O136" s="334" t="s">
        <v>485</v>
      </c>
      <c r="P136" s="335" t="s">
        <v>486</v>
      </c>
      <c r="Q136" s="336">
        <v>0.51400000000000001</v>
      </c>
    </row>
    <row r="137" spans="4:17" ht="14" x14ac:dyDescent="0.2">
      <c r="D137" s="274" t="s">
        <v>1173</v>
      </c>
      <c r="E137" s="269" t="s">
        <v>1130</v>
      </c>
      <c r="F137" s="270">
        <v>40.200000000000003</v>
      </c>
      <c r="G137" s="271">
        <f>0.0179*44/12</f>
        <v>6.5633333333333335E-2</v>
      </c>
      <c r="H137" s="272">
        <f t="shared" si="3"/>
        <v>6.5633333333333335E-2</v>
      </c>
      <c r="I137" s="273">
        <f t="shared" si="4"/>
        <v>1.0371600000000001</v>
      </c>
      <c r="O137" s="334" t="s">
        <v>487</v>
      </c>
      <c r="P137" s="335" t="s">
        <v>488</v>
      </c>
      <c r="Q137" s="336">
        <v>0.51300000000000001</v>
      </c>
    </row>
    <row r="138" spans="4:17" ht="13.5" customHeight="1" x14ac:dyDescent="0.2">
      <c r="D138" s="274" t="s">
        <v>1174</v>
      </c>
      <c r="E138" s="269" t="s">
        <v>1130</v>
      </c>
      <c r="F138" s="270">
        <v>38</v>
      </c>
      <c r="G138" s="271">
        <f>0.0188*44/12</f>
        <v>6.8933333333333333E-2</v>
      </c>
      <c r="H138" s="272">
        <f t="shared" si="3"/>
        <v>6.8933333333333333E-2</v>
      </c>
      <c r="I138" s="273">
        <f t="shared" si="4"/>
        <v>0.98040000000000005</v>
      </c>
      <c r="O138" s="334" t="s">
        <v>489</v>
      </c>
      <c r="P138" s="335" t="s">
        <v>490</v>
      </c>
      <c r="Q138" s="336">
        <v>0.5109999999999999</v>
      </c>
    </row>
    <row r="139" spans="4:17" ht="14" x14ac:dyDescent="0.2">
      <c r="D139" s="274"/>
      <c r="E139" s="269"/>
      <c r="F139" s="270"/>
      <c r="G139" s="271"/>
      <c r="H139" s="272"/>
      <c r="I139" s="273"/>
      <c r="O139" s="334" t="s">
        <v>1257</v>
      </c>
      <c r="P139" s="335" t="s">
        <v>491</v>
      </c>
      <c r="Q139" s="336">
        <v>0</v>
      </c>
    </row>
    <row r="140" spans="4:17" ht="14" x14ac:dyDescent="0.2">
      <c r="D140" s="268" t="s">
        <v>1175</v>
      </c>
      <c r="E140" s="269" t="s">
        <v>1135</v>
      </c>
      <c r="F140" s="270">
        <v>13.6</v>
      </c>
      <c r="G140" s="275"/>
      <c r="H140" s="275"/>
      <c r="I140" s="273">
        <f t="shared" si="4"/>
        <v>0.35088000000000003</v>
      </c>
      <c r="O140" s="334" t="s">
        <v>492</v>
      </c>
      <c r="P140" s="335" t="s">
        <v>493</v>
      </c>
      <c r="Q140" s="336">
        <v>0.34900000000000003</v>
      </c>
    </row>
    <row r="141" spans="4:17" ht="14" x14ac:dyDescent="0.2">
      <c r="D141" s="268" t="s">
        <v>1176</v>
      </c>
      <c r="E141" s="269" t="s">
        <v>1135</v>
      </c>
      <c r="F141" s="270">
        <v>13.2</v>
      </c>
      <c r="G141" s="275"/>
      <c r="H141" s="275"/>
      <c r="I141" s="273">
        <f t="shared" si="4"/>
        <v>0.34055999999999997</v>
      </c>
      <c r="O141" s="334" t="s">
        <v>494</v>
      </c>
      <c r="P141" s="335" t="s">
        <v>495</v>
      </c>
      <c r="Q141" s="336">
        <v>0.35399999999999998</v>
      </c>
    </row>
    <row r="142" spans="4:17" ht="14" x14ac:dyDescent="0.2">
      <c r="D142" s="268" t="s">
        <v>1177</v>
      </c>
      <c r="E142" s="269" t="s">
        <v>1135</v>
      </c>
      <c r="F142" s="270">
        <v>17.100000000000001</v>
      </c>
      <c r="G142" s="275"/>
      <c r="H142" s="275"/>
      <c r="I142" s="273">
        <f t="shared" si="4"/>
        <v>0.44118000000000002</v>
      </c>
      <c r="O142" s="334" t="s">
        <v>496</v>
      </c>
      <c r="P142" s="335" t="s">
        <v>497</v>
      </c>
      <c r="Q142" s="336">
        <v>0.38200000000000001</v>
      </c>
    </row>
    <row r="143" spans="4:17" ht="14" x14ac:dyDescent="0.2">
      <c r="D143" s="268" t="s">
        <v>1178</v>
      </c>
      <c r="E143" s="269" t="s">
        <v>1130</v>
      </c>
      <c r="F143" s="270">
        <v>23.4</v>
      </c>
      <c r="G143" s="275"/>
      <c r="H143" s="275"/>
      <c r="I143" s="273">
        <f t="shared" si="4"/>
        <v>0.60372000000000003</v>
      </c>
      <c r="O143" s="334" t="s">
        <v>498</v>
      </c>
      <c r="P143" s="335" t="s">
        <v>499</v>
      </c>
      <c r="Q143" s="336">
        <v>0.54500000000000004</v>
      </c>
    </row>
    <row r="144" spans="4:17" ht="14.5" thickBot="1" x14ac:dyDescent="0.25">
      <c r="D144" s="268" t="s">
        <v>1179</v>
      </c>
      <c r="E144" s="269" t="s">
        <v>1130</v>
      </c>
      <c r="F144" s="270">
        <v>35.6</v>
      </c>
      <c r="G144" s="275"/>
      <c r="H144" s="275"/>
      <c r="I144" s="273">
        <f t="shared" si="4"/>
        <v>0.91847999999999996</v>
      </c>
      <c r="O144" s="337" t="s">
        <v>500</v>
      </c>
      <c r="P144" s="338" t="s">
        <v>501</v>
      </c>
      <c r="Q144" s="339">
        <v>0.54400000000000004</v>
      </c>
    </row>
    <row r="145" spans="4:17" ht="14" x14ac:dyDescent="0.2">
      <c r="D145" s="268" t="s">
        <v>268</v>
      </c>
      <c r="E145" s="269" t="s">
        <v>1139</v>
      </c>
      <c r="F145" s="270">
        <v>21.2</v>
      </c>
      <c r="G145" s="275"/>
      <c r="H145" s="275"/>
      <c r="I145" s="273">
        <f t="shared" si="4"/>
        <v>0.54696</v>
      </c>
      <c r="O145" s="340" t="s">
        <v>642</v>
      </c>
      <c r="P145" s="341" t="s">
        <v>196</v>
      </c>
      <c r="Q145" s="342">
        <v>0</v>
      </c>
    </row>
    <row r="146" spans="4:17" ht="14" x14ac:dyDescent="0.2">
      <c r="D146" s="268" t="s">
        <v>1180</v>
      </c>
      <c r="E146" s="269" t="s">
        <v>1135</v>
      </c>
      <c r="F146" s="270">
        <v>13.2</v>
      </c>
      <c r="G146" s="275"/>
      <c r="H146" s="275"/>
      <c r="I146" s="273">
        <f t="shared" si="4"/>
        <v>0.34055999999999997</v>
      </c>
      <c r="O146" s="334" t="s">
        <v>643</v>
      </c>
      <c r="P146" s="335" t="s">
        <v>198</v>
      </c>
      <c r="Q146" s="336">
        <v>0.29199999999999998</v>
      </c>
    </row>
    <row r="147" spans="4:17" ht="14" x14ac:dyDescent="0.2">
      <c r="D147" s="268" t="s">
        <v>1181</v>
      </c>
      <c r="E147" s="269" t="s">
        <v>1139</v>
      </c>
      <c r="F147" s="270">
        <v>20.100000000000001</v>
      </c>
      <c r="G147" s="275"/>
      <c r="H147" s="275"/>
      <c r="I147" s="273">
        <f t="shared" si="4"/>
        <v>0.51858000000000004</v>
      </c>
      <c r="O147" s="334" t="s">
        <v>644</v>
      </c>
      <c r="P147" s="335" t="s">
        <v>200</v>
      </c>
      <c r="Q147" s="336">
        <v>0.35299999999999998</v>
      </c>
    </row>
    <row r="148" spans="4:17" ht="14" x14ac:dyDescent="0.2">
      <c r="D148" s="268" t="s">
        <v>1182</v>
      </c>
      <c r="E148" s="269" t="s">
        <v>1135</v>
      </c>
      <c r="F148" s="270">
        <v>17.100000000000001</v>
      </c>
      <c r="G148" s="275"/>
      <c r="H148" s="275"/>
      <c r="I148" s="273">
        <f t="shared" si="4"/>
        <v>0.44118000000000002</v>
      </c>
      <c r="O148" s="334" t="s">
        <v>645</v>
      </c>
      <c r="P148" s="335" t="s">
        <v>202</v>
      </c>
      <c r="Q148" s="336">
        <v>0.25</v>
      </c>
    </row>
    <row r="149" spans="4:17" ht="14" x14ac:dyDescent="0.2">
      <c r="D149" s="268" t="s">
        <v>1183</v>
      </c>
      <c r="E149" s="269" t="s">
        <v>1135</v>
      </c>
      <c r="F149" s="270">
        <v>142</v>
      </c>
      <c r="G149" s="275"/>
      <c r="H149" s="275"/>
      <c r="I149" s="273">
        <f t="shared" si="4"/>
        <v>3.6636000000000002</v>
      </c>
      <c r="O149" s="334" t="s">
        <v>646</v>
      </c>
      <c r="P149" s="335" t="s">
        <v>204</v>
      </c>
      <c r="Q149" s="336">
        <v>0.377</v>
      </c>
    </row>
    <row r="150" spans="4:17" ht="14" x14ac:dyDescent="0.2">
      <c r="D150" s="268" t="s">
        <v>1184</v>
      </c>
      <c r="E150" s="269" t="s">
        <v>1135</v>
      </c>
      <c r="F150" s="270">
        <v>22.5</v>
      </c>
      <c r="G150" s="275"/>
      <c r="H150" s="275"/>
      <c r="I150" s="273">
        <f t="shared" si="4"/>
        <v>0.58050000000000002</v>
      </c>
      <c r="O150" s="334" t="s">
        <v>647</v>
      </c>
      <c r="P150" s="335" t="s">
        <v>206</v>
      </c>
      <c r="Q150" s="336">
        <v>0</v>
      </c>
    </row>
    <row r="151" spans="4:17" x14ac:dyDescent="0.2">
      <c r="O151" s="334" t="s">
        <v>648</v>
      </c>
      <c r="P151" s="335" t="s">
        <v>208</v>
      </c>
      <c r="Q151" s="336">
        <v>0</v>
      </c>
    </row>
    <row r="152" spans="4:17" x14ac:dyDescent="0.2">
      <c r="O152" s="334" t="s">
        <v>649</v>
      </c>
      <c r="P152" s="335" t="s">
        <v>562</v>
      </c>
      <c r="Q152" s="336">
        <v>0</v>
      </c>
    </row>
    <row r="153" spans="4:17" x14ac:dyDescent="0.2">
      <c r="O153" s="334" t="s">
        <v>650</v>
      </c>
      <c r="P153" s="335" t="s">
        <v>563</v>
      </c>
      <c r="Q153" s="336">
        <v>0.5109999999999999</v>
      </c>
    </row>
    <row r="154" spans="4:17" x14ac:dyDescent="0.2">
      <c r="O154" s="334" t="s">
        <v>651</v>
      </c>
      <c r="P154" s="335" t="s">
        <v>244</v>
      </c>
      <c r="Q154" s="336">
        <v>0</v>
      </c>
    </row>
    <row r="155" spans="4:17" x14ac:dyDescent="0.2">
      <c r="O155" s="334" t="s">
        <v>652</v>
      </c>
      <c r="P155" s="335" t="s">
        <v>246</v>
      </c>
      <c r="Q155" s="336">
        <v>0</v>
      </c>
    </row>
    <row r="156" spans="4:17" x14ac:dyDescent="0.2">
      <c r="O156" s="334" t="s">
        <v>653</v>
      </c>
      <c r="P156" s="335" t="s">
        <v>248</v>
      </c>
      <c r="Q156" s="336">
        <v>0.2</v>
      </c>
    </row>
    <row r="157" spans="4:17" x14ac:dyDescent="0.2">
      <c r="O157" s="334" t="s">
        <v>654</v>
      </c>
      <c r="P157" s="335" t="s">
        <v>250</v>
      </c>
      <c r="Q157" s="336">
        <v>0.48299999999999998</v>
      </c>
    </row>
    <row r="158" spans="4:17" x14ac:dyDescent="0.2">
      <c r="O158" s="334" t="s">
        <v>655</v>
      </c>
      <c r="P158" s="335" t="s">
        <v>254</v>
      </c>
      <c r="Q158" s="336">
        <v>0</v>
      </c>
    </row>
    <row r="159" spans="4:17" x14ac:dyDescent="0.2">
      <c r="O159" s="334" t="s">
        <v>656</v>
      </c>
      <c r="P159" s="335" t="s">
        <v>256</v>
      </c>
      <c r="Q159" s="336">
        <v>0.2</v>
      </c>
    </row>
    <row r="160" spans="4:17" x14ac:dyDescent="0.2">
      <c r="O160" s="334" t="s">
        <v>657</v>
      </c>
      <c r="P160" s="335" t="s">
        <v>258</v>
      </c>
      <c r="Q160" s="336">
        <v>0.54600000000000004</v>
      </c>
    </row>
    <row r="161" spans="15:17" x14ac:dyDescent="0.2">
      <c r="O161" s="334" t="s">
        <v>658</v>
      </c>
      <c r="P161" s="335" t="s">
        <v>263</v>
      </c>
      <c r="Q161" s="336">
        <v>0</v>
      </c>
    </row>
    <row r="162" spans="15:17" x14ac:dyDescent="0.2">
      <c r="O162" s="334" t="s">
        <v>659</v>
      </c>
      <c r="P162" s="335" t="s">
        <v>265</v>
      </c>
      <c r="Q162" s="336">
        <v>0.377</v>
      </c>
    </row>
    <row r="163" spans="15:17" x14ac:dyDescent="0.2">
      <c r="O163" s="334" t="s">
        <v>660</v>
      </c>
      <c r="P163" s="335" t="s">
        <v>267</v>
      </c>
      <c r="Q163" s="336">
        <v>0</v>
      </c>
    </row>
    <row r="164" spans="15:17" x14ac:dyDescent="0.2">
      <c r="O164" s="334" t="s">
        <v>661</v>
      </c>
      <c r="P164" s="335" t="s">
        <v>270</v>
      </c>
      <c r="Q164" s="336">
        <v>0</v>
      </c>
    </row>
    <row r="165" spans="15:17" x14ac:dyDescent="0.2">
      <c r="O165" s="334" t="s">
        <v>662</v>
      </c>
      <c r="P165" s="335" t="s">
        <v>272</v>
      </c>
      <c r="Q165" s="336">
        <v>0</v>
      </c>
    </row>
    <row r="166" spans="15:17" x14ac:dyDescent="0.2">
      <c r="O166" s="334" t="s">
        <v>663</v>
      </c>
      <c r="P166" s="335" t="s">
        <v>274</v>
      </c>
      <c r="Q166" s="336">
        <v>0</v>
      </c>
    </row>
    <row r="167" spans="15:17" x14ac:dyDescent="0.2">
      <c r="O167" s="334" t="s">
        <v>664</v>
      </c>
      <c r="P167" s="335" t="s">
        <v>276</v>
      </c>
      <c r="Q167" s="336">
        <v>0</v>
      </c>
    </row>
    <row r="168" spans="15:17" x14ac:dyDescent="0.2">
      <c r="O168" s="334" t="s">
        <v>665</v>
      </c>
      <c r="P168" s="335" t="s">
        <v>278</v>
      </c>
      <c r="Q168" s="336">
        <v>0.1</v>
      </c>
    </row>
    <row r="169" spans="15:17" x14ac:dyDescent="0.2">
      <c r="O169" s="334" t="s">
        <v>666</v>
      </c>
      <c r="P169" s="335" t="s">
        <v>564</v>
      </c>
      <c r="Q169" s="336">
        <v>0.3</v>
      </c>
    </row>
    <row r="170" spans="15:17" x14ac:dyDescent="0.2">
      <c r="O170" s="334" t="s">
        <v>667</v>
      </c>
      <c r="P170" s="335" t="s">
        <v>565</v>
      </c>
      <c r="Q170" s="336">
        <v>0.4</v>
      </c>
    </row>
    <row r="171" spans="15:17" x14ac:dyDescent="0.2">
      <c r="O171" s="334" t="s">
        <v>668</v>
      </c>
      <c r="P171" s="335" t="s">
        <v>566</v>
      </c>
      <c r="Q171" s="336">
        <v>0.4</v>
      </c>
    </row>
    <row r="172" spans="15:17" x14ac:dyDescent="0.2">
      <c r="O172" s="334" t="s">
        <v>669</v>
      </c>
      <c r="P172" s="335" t="s">
        <v>567</v>
      </c>
      <c r="Q172" s="336">
        <v>0.629</v>
      </c>
    </row>
    <row r="173" spans="15:17" x14ac:dyDescent="0.2">
      <c r="O173" s="334" t="s">
        <v>670</v>
      </c>
      <c r="P173" s="335" t="s">
        <v>284</v>
      </c>
      <c r="Q173" s="336">
        <v>0</v>
      </c>
    </row>
    <row r="174" spans="15:17" x14ac:dyDescent="0.2">
      <c r="O174" s="334" t="s">
        <v>671</v>
      </c>
      <c r="P174" s="335" t="s">
        <v>286</v>
      </c>
      <c r="Q174" s="336">
        <v>0.57799999999999996</v>
      </c>
    </row>
    <row r="175" spans="15:17" x14ac:dyDescent="0.2">
      <c r="O175" s="334" t="s">
        <v>672</v>
      </c>
      <c r="P175" s="335" t="s">
        <v>290</v>
      </c>
      <c r="Q175" s="336">
        <v>0</v>
      </c>
    </row>
    <row r="176" spans="15:17" x14ac:dyDescent="0.2">
      <c r="O176" s="334" t="s">
        <v>673</v>
      </c>
      <c r="P176" s="335" t="s">
        <v>292</v>
      </c>
      <c r="Q176" s="336">
        <v>0</v>
      </c>
    </row>
    <row r="177" spans="15:17" x14ac:dyDescent="0.2">
      <c r="O177" s="334" t="s">
        <v>674</v>
      </c>
      <c r="P177" s="335" t="s">
        <v>294</v>
      </c>
      <c r="Q177" s="336">
        <v>0.2</v>
      </c>
    </row>
    <row r="178" spans="15:17" x14ac:dyDescent="0.2">
      <c r="O178" s="334" t="s">
        <v>675</v>
      </c>
      <c r="P178" s="335" t="s">
        <v>296</v>
      </c>
      <c r="Q178" s="336">
        <v>0.22</v>
      </c>
    </row>
    <row r="179" spans="15:17" x14ac:dyDescent="0.2">
      <c r="O179" s="334" t="s">
        <v>676</v>
      </c>
      <c r="P179" s="335" t="s">
        <v>298</v>
      </c>
      <c r="Q179" s="336">
        <v>0.3</v>
      </c>
    </row>
    <row r="180" spans="15:17" x14ac:dyDescent="0.2">
      <c r="O180" s="334" t="s">
        <v>677</v>
      </c>
      <c r="P180" s="335" t="s">
        <v>300</v>
      </c>
      <c r="Q180" s="336">
        <v>0.34899999999999998</v>
      </c>
    </row>
    <row r="181" spans="15:17" x14ac:dyDescent="0.2">
      <c r="O181" s="334" t="s">
        <v>678</v>
      </c>
      <c r="P181" s="335" t="s">
        <v>302</v>
      </c>
      <c r="Q181" s="336">
        <v>0.37</v>
      </c>
    </row>
    <row r="182" spans="15:17" x14ac:dyDescent="0.2">
      <c r="O182" s="334" t="s">
        <v>679</v>
      </c>
      <c r="P182" s="335" t="s">
        <v>304</v>
      </c>
      <c r="Q182" s="336">
        <v>0.38499999999999995</v>
      </c>
    </row>
    <row r="183" spans="15:17" x14ac:dyDescent="0.2">
      <c r="O183" s="334" t="s">
        <v>680</v>
      </c>
      <c r="P183" s="335" t="s">
        <v>568</v>
      </c>
      <c r="Q183" s="336">
        <v>0</v>
      </c>
    </row>
    <row r="184" spans="15:17" x14ac:dyDescent="0.2">
      <c r="O184" s="334" t="s">
        <v>681</v>
      </c>
      <c r="P184" s="335" t="s">
        <v>569</v>
      </c>
      <c r="Q184" s="336">
        <v>0.40799999999999997</v>
      </c>
    </row>
    <row r="185" spans="15:17" x14ac:dyDescent="0.2">
      <c r="O185" s="334" t="s">
        <v>682</v>
      </c>
      <c r="P185" s="335" t="s">
        <v>570</v>
      </c>
      <c r="Q185" s="336">
        <v>0</v>
      </c>
    </row>
    <row r="186" spans="15:17" x14ac:dyDescent="0.2">
      <c r="O186" s="334" t="s">
        <v>683</v>
      </c>
      <c r="P186" s="335" t="s">
        <v>310</v>
      </c>
      <c r="Q186" s="336">
        <v>0</v>
      </c>
    </row>
    <row r="187" spans="15:17" x14ac:dyDescent="0.2">
      <c r="O187" s="334" t="s">
        <v>684</v>
      </c>
      <c r="P187" s="335" t="s">
        <v>312</v>
      </c>
      <c r="Q187" s="336">
        <v>0.55800000000000005</v>
      </c>
    </row>
    <row r="188" spans="15:17" x14ac:dyDescent="0.2">
      <c r="O188" s="334" t="s">
        <v>685</v>
      </c>
      <c r="P188" s="335" t="s">
        <v>316</v>
      </c>
      <c r="Q188" s="336">
        <v>0</v>
      </c>
    </row>
    <row r="189" spans="15:17" x14ac:dyDescent="0.2">
      <c r="O189" s="334" t="s">
        <v>686</v>
      </c>
      <c r="P189" s="335" t="s">
        <v>571</v>
      </c>
      <c r="Q189" s="336">
        <v>0</v>
      </c>
    </row>
    <row r="190" spans="15:17" x14ac:dyDescent="0.2">
      <c r="O190" s="334" t="s">
        <v>687</v>
      </c>
      <c r="P190" s="335" t="s">
        <v>572</v>
      </c>
      <c r="Q190" s="336">
        <v>0.39600000000000002</v>
      </c>
    </row>
    <row r="191" spans="15:17" x14ac:dyDescent="0.2">
      <c r="O191" s="334" t="s">
        <v>688</v>
      </c>
      <c r="P191" s="335" t="s">
        <v>573</v>
      </c>
      <c r="Q191" s="336">
        <v>0.42199999999999999</v>
      </c>
    </row>
    <row r="192" spans="15:17" x14ac:dyDescent="0.2">
      <c r="O192" s="334" t="s">
        <v>689</v>
      </c>
      <c r="P192" s="335" t="s">
        <v>322</v>
      </c>
      <c r="Q192" s="336">
        <v>0.39900000000000002</v>
      </c>
    </row>
    <row r="193" spans="15:17" x14ac:dyDescent="0.2">
      <c r="O193" s="334" t="s">
        <v>690</v>
      </c>
      <c r="P193" s="335" t="s">
        <v>324</v>
      </c>
      <c r="Q193" s="336">
        <v>0.29899999999999999</v>
      </c>
    </row>
    <row r="194" spans="15:17" x14ac:dyDescent="0.2">
      <c r="O194" s="334" t="s">
        <v>691</v>
      </c>
      <c r="P194" s="335" t="s">
        <v>326</v>
      </c>
      <c r="Q194" s="336">
        <v>0.19900000000000001</v>
      </c>
    </row>
    <row r="195" spans="15:17" x14ac:dyDescent="0.2">
      <c r="O195" s="334" t="s">
        <v>692</v>
      </c>
      <c r="P195" s="335" t="s">
        <v>328</v>
      </c>
      <c r="Q195" s="336">
        <v>0</v>
      </c>
    </row>
    <row r="196" spans="15:17" x14ac:dyDescent="0.2">
      <c r="O196" s="334" t="s">
        <v>693</v>
      </c>
      <c r="P196" s="335" t="s">
        <v>330</v>
      </c>
      <c r="Q196" s="336">
        <v>0.45</v>
      </c>
    </row>
    <row r="197" spans="15:17" x14ac:dyDescent="0.2">
      <c r="O197" s="334" t="s">
        <v>694</v>
      </c>
      <c r="P197" s="335" t="s">
        <v>332</v>
      </c>
      <c r="Q197" s="336">
        <v>0.315</v>
      </c>
    </row>
    <row r="198" spans="15:17" x14ac:dyDescent="0.2">
      <c r="O198" s="334" t="s">
        <v>695</v>
      </c>
      <c r="P198" s="335" t="s">
        <v>574</v>
      </c>
      <c r="Q198" s="336">
        <v>0.23499999999999999</v>
      </c>
    </row>
    <row r="199" spans="15:17" x14ac:dyDescent="0.2">
      <c r="O199" s="334" t="s">
        <v>696</v>
      </c>
      <c r="P199" s="335" t="s">
        <v>575</v>
      </c>
      <c r="Q199" s="336">
        <v>0.53500000000000003</v>
      </c>
    </row>
    <row r="200" spans="15:17" x14ac:dyDescent="0.2">
      <c r="O200" s="334" t="s">
        <v>697</v>
      </c>
      <c r="P200" s="335" t="s">
        <v>576</v>
      </c>
      <c r="Q200" s="336">
        <v>0</v>
      </c>
    </row>
    <row r="201" spans="15:17" x14ac:dyDescent="0.2">
      <c r="O201" s="334" t="s">
        <v>698</v>
      </c>
      <c r="P201" s="335" t="s">
        <v>577</v>
      </c>
      <c r="Q201" s="336">
        <v>0.3</v>
      </c>
    </row>
    <row r="202" spans="15:17" x14ac:dyDescent="0.2">
      <c r="O202" s="334" t="s">
        <v>699</v>
      </c>
      <c r="P202" s="335" t="s">
        <v>578</v>
      </c>
      <c r="Q202" s="336">
        <v>0.443</v>
      </c>
    </row>
    <row r="203" spans="15:17" x14ac:dyDescent="0.2">
      <c r="O203" s="334" t="s">
        <v>700</v>
      </c>
      <c r="P203" s="335" t="s">
        <v>579</v>
      </c>
      <c r="Q203" s="336">
        <v>0.53300000000000003</v>
      </c>
    </row>
    <row r="204" spans="15:17" x14ac:dyDescent="0.2">
      <c r="O204" s="334" t="s">
        <v>701</v>
      </c>
      <c r="P204" s="335" t="s">
        <v>346</v>
      </c>
      <c r="Q204" s="336">
        <v>0</v>
      </c>
    </row>
    <row r="205" spans="15:17" x14ac:dyDescent="0.2">
      <c r="O205" s="334" t="s">
        <v>702</v>
      </c>
      <c r="P205" s="335" t="s">
        <v>348</v>
      </c>
      <c r="Q205" s="336">
        <v>0</v>
      </c>
    </row>
    <row r="206" spans="15:17" x14ac:dyDescent="0.2">
      <c r="O206" s="334" t="s">
        <v>703</v>
      </c>
      <c r="P206" s="335" t="s">
        <v>350</v>
      </c>
      <c r="Q206" s="336">
        <v>0</v>
      </c>
    </row>
    <row r="207" spans="15:17" x14ac:dyDescent="0.2">
      <c r="O207" s="334" t="s">
        <v>704</v>
      </c>
      <c r="P207" s="335" t="s">
        <v>580</v>
      </c>
      <c r="Q207" s="336">
        <v>0</v>
      </c>
    </row>
    <row r="208" spans="15:17" x14ac:dyDescent="0.2">
      <c r="O208" s="334" t="s">
        <v>705</v>
      </c>
      <c r="P208" s="335" t="s">
        <v>581</v>
      </c>
      <c r="Q208" s="336">
        <v>0</v>
      </c>
    </row>
    <row r="209" spans="15:17" x14ac:dyDescent="0.2">
      <c r="O209" s="334" t="s">
        <v>706</v>
      </c>
      <c r="P209" s="335" t="s">
        <v>582</v>
      </c>
      <c r="Q209" s="336">
        <v>0.35100000000000003</v>
      </c>
    </row>
    <row r="210" spans="15:17" x14ac:dyDescent="0.2">
      <c r="O210" s="334" t="s">
        <v>707</v>
      </c>
      <c r="P210" s="335" t="s">
        <v>583</v>
      </c>
      <c r="Q210" s="336">
        <v>0</v>
      </c>
    </row>
    <row r="211" spans="15:17" x14ac:dyDescent="0.2">
      <c r="O211" s="334" t="s">
        <v>708</v>
      </c>
      <c r="P211" s="335" t="s">
        <v>584</v>
      </c>
      <c r="Q211" s="336">
        <v>0.43099999999999999</v>
      </c>
    </row>
    <row r="212" spans="15:17" x14ac:dyDescent="0.2">
      <c r="O212" s="334" t="s">
        <v>709</v>
      </c>
      <c r="P212" s="335" t="s">
        <v>585</v>
      </c>
      <c r="Q212" s="336">
        <v>0.47399999999999998</v>
      </c>
    </row>
    <row r="213" spans="15:17" x14ac:dyDescent="0.2">
      <c r="O213" s="334" t="s">
        <v>710</v>
      </c>
      <c r="P213" s="335" t="s">
        <v>358</v>
      </c>
      <c r="Q213" s="336">
        <v>0</v>
      </c>
    </row>
    <row r="214" spans="15:17" x14ac:dyDescent="0.2">
      <c r="O214" s="334" t="s">
        <v>711</v>
      </c>
      <c r="P214" s="335" t="s">
        <v>586</v>
      </c>
      <c r="Q214" s="336">
        <v>0.377</v>
      </c>
    </row>
    <row r="215" spans="15:17" x14ac:dyDescent="0.2">
      <c r="O215" s="334" t="s">
        <v>712</v>
      </c>
      <c r="P215" s="335" t="s">
        <v>362</v>
      </c>
      <c r="Q215" s="336">
        <v>0</v>
      </c>
    </row>
    <row r="216" spans="15:17" x14ac:dyDescent="0.2">
      <c r="O216" s="334" t="s">
        <v>713</v>
      </c>
      <c r="P216" s="335" t="s">
        <v>364</v>
      </c>
      <c r="Q216" s="336">
        <v>0.43099999999999999</v>
      </c>
    </row>
    <row r="217" spans="15:17" x14ac:dyDescent="0.2">
      <c r="O217" s="334" t="s">
        <v>714</v>
      </c>
      <c r="P217" s="335" t="s">
        <v>587</v>
      </c>
      <c r="Q217" s="336">
        <v>0</v>
      </c>
    </row>
    <row r="218" spans="15:17" x14ac:dyDescent="0.2">
      <c r="O218" s="334" t="s">
        <v>715</v>
      </c>
      <c r="P218" s="335" t="s">
        <v>588</v>
      </c>
      <c r="Q218" s="336">
        <v>0.125</v>
      </c>
    </row>
    <row r="219" spans="15:17" x14ac:dyDescent="0.2">
      <c r="O219" s="334" t="s">
        <v>716</v>
      </c>
      <c r="P219" s="335" t="s">
        <v>589</v>
      </c>
      <c r="Q219" s="336">
        <v>0.223</v>
      </c>
    </row>
    <row r="220" spans="15:17" x14ac:dyDescent="0.2">
      <c r="O220" s="334" t="s">
        <v>717</v>
      </c>
      <c r="P220" s="335" t="s">
        <v>590</v>
      </c>
      <c r="Q220" s="336">
        <v>0.47299999999999998</v>
      </c>
    </row>
    <row r="221" spans="15:17" x14ac:dyDescent="0.2">
      <c r="O221" s="334" t="s">
        <v>718</v>
      </c>
      <c r="P221" s="335" t="s">
        <v>591</v>
      </c>
      <c r="Q221" s="336">
        <v>0.47</v>
      </c>
    </row>
    <row r="222" spans="15:17" x14ac:dyDescent="0.2">
      <c r="O222" s="334" t="s">
        <v>719</v>
      </c>
      <c r="P222" s="335" t="s">
        <v>592</v>
      </c>
      <c r="Q222" s="336">
        <v>9.0999999999999998E-2</v>
      </c>
    </row>
    <row r="223" spans="15:17" x14ac:dyDescent="0.2">
      <c r="O223" s="334" t="s">
        <v>720</v>
      </c>
      <c r="P223" s="335" t="s">
        <v>593</v>
      </c>
      <c r="Q223" s="336">
        <v>0</v>
      </c>
    </row>
    <row r="224" spans="15:17" x14ac:dyDescent="0.2">
      <c r="O224" s="334" t="s">
        <v>721</v>
      </c>
      <c r="P224" s="335" t="s">
        <v>594</v>
      </c>
      <c r="Q224" s="336">
        <v>0.379</v>
      </c>
    </row>
    <row r="225" spans="15:17" x14ac:dyDescent="0.2">
      <c r="O225" s="334" t="s">
        <v>722</v>
      </c>
      <c r="P225" s="335" t="s">
        <v>390</v>
      </c>
      <c r="Q225" s="336">
        <v>0</v>
      </c>
    </row>
    <row r="226" spans="15:17" x14ac:dyDescent="0.2">
      <c r="O226" s="334" t="s">
        <v>723</v>
      </c>
      <c r="P226" s="335" t="s">
        <v>392</v>
      </c>
      <c r="Q226" s="336">
        <v>0.17799999999999999</v>
      </c>
    </row>
    <row r="227" spans="15:17" x14ac:dyDescent="0.2">
      <c r="O227" s="334" t="s">
        <v>724</v>
      </c>
      <c r="P227" s="335" t="s">
        <v>595</v>
      </c>
      <c r="Q227" s="336">
        <v>0.32700000000000001</v>
      </c>
    </row>
    <row r="228" spans="15:17" x14ac:dyDescent="0.2">
      <c r="O228" s="334" t="s">
        <v>725</v>
      </c>
      <c r="P228" s="335" t="s">
        <v>596</v>
      </c>
      <c r="Q228" s="336">
        <v>0.435</v>
      </c>
    </row>
    <row r="229" spans="15:17" x14ac:dyDescent="0.2">
      <c r="O229" s="334" t="s">
        <v>726</v>
      </c>
      <c r="P229" s="335" t="s">
        <v>597</v>
      </c>
      <c r="Q229" s="336">
        <v>0.495</v>
      </c>
    </row>
    <row r="230" spans="15:17" x14ac:dyDescent="0.2">
      <c r="O230" s="334" t="s">
        <v>727</v>
      </c>
      <c r="P230" s="335" t="s">
        <v>598</v>
      </c>
      <c r="Q230" s="336">
        <v>0.125</v>
      </c>
    </row>
    <row r="231" spans="15:17" x14ac:dyDescent="0.2">
      <c r="O231" s="334" t="s">
        <v>728</v>
      </c>
      <c r="P231" s="335" t="s">
        <v>599</v>
      </c>
      <c r="Q231" s="336">
        <v>0.32500000000000001</v>
      </c>
    </row>
    <row r="232" spans="15:17" x14ac:dyDescent="0.2">
      <c r="O232" s="334" t="s">
        <v>729</v>
      </c>
      <c r="P232" s="335" t="s">
        <v>600</v>
      </c>
      <c r="Q232" s="336">
        <v>0.47</v>
      </c>
    </row>
    <row r="233" spans="15:17" x14ac:dyDescent="0.2">
      <c r="O233" s="334" t="s">
        <v>730</v>
      </c>
      <c r="P233" s="335" t="s">
        <v>402</v>
      </c>
      <c r="Q233" s="336">
        <v>0</v>
      </c>
    </row>
    <row r="234" spans="15:17" x14ac:dyDescent="0.2">
      <c r="O234" s="334" t="s">
        <v>731</v>
      </c>
      <c r="P234" s="335" t="s">
        <v>404</v>
      </c>
      <c r="Q234" s="336">
        <v>0</v>
      </c>
    </row>
    <row r="235" spans="15:17" x14ac:dyDescent="0.2">
      <c r="O235" s="334" t="s">
        <v>732</v>
      </c>
      <c r="P235" s="335" t="s">
        <v>406</v>
      </c>
      <c r="Q235" s="336">
        <v>0</v>
      </c>
    </row>
    <row r="236" spans="15:17" x14ac:dyDescent="0.2">
      <c r="O236" s="334" t="s">
        <v>733</v>
      </c>
      <c r="P236" s="335" t="s">
        <v>408</v>
      </c>
      <c r="Q236" s="336">
        <v>0</v>
      </c>
    </row>
    <row r="237" spans="15:17" x14ac:dyDescent="0.2">
      <c r="O237" s="334" t="s">
        <v>734</v>
      </c>
      <c r="P237" s="335" t="s">
        <v>410</v>
      </c>
      <c r="Q237" s="336">
        <v>0</v>
      </c>
    </row>
    <row r="238" spans="15:17" x14ac:dyDescent="0.2">
      <c r="O238" s="334" t="s">
        <v>735</v>
      </c>
      <c r="P238" s="335" t="s">
        <v>412</v>
      </c>
      <c r="Q238" s="336">
        <v>0</v>
      </c>
    </row>
    <row r="239" spans="15:17" x14ac:dyDescent="0.2">
      <c r="O239" s="334" t="s">
        <v>736</v>
      </c>
      <c r="P239" s="335" t="s">
        <v>601</v>
      </c>
      <c r="Q239" s="336">
        <v>0</v>
      </c>
    </row>
    <row r="240" spans="15:17" x14ac:dyDescent="0.2">
      <c r="O240" s="334" t="s">
        <v>737</v>
      </c>
      <c r="P240" s="335" t="s">
        <v>602</v>
      </c>
      <c r="Q240" s="336">
        <v>0</v>
      </c>
    </row>
    <row r="241" spans="15:17" x14ac:dyDescent="0.2">
      <c r="O241" s="334" t="s">
        <v>738</v>
      </c>
      <c r="P241" s="335" t="s">
        <v>603</v>
      </c>
      <c r="Q241" s="336">
        <v>0</v>
      </c>
    </row>
    <row r="242" spans="15:17" x14ac:dyDescent="0.2">
      <c r="O242" s="334" t="s">
        <v>739</v>
      </c>
      <c r="P242" s="335" t="s">
        <v>604</v>
      </c>
      <c r="Q242" s="336">
        <v>0.443</v>
      </c>
    </row>
    <row r="243" spans="15:17" x14ac:dyDescent="0.2">
      <c r="O243" s="334" t="s">
        <v>740</v>
      </c>
      <c r="P243" s="335" t="s">
        <v>418</v>
      </c>
      <c r="Q243" s="336">
        <v>0</v>
      </c>
    </row>
    <row r="244" spans="15:17" x14ac:dyDescent="0.2">
      <c r="O244" s="334" t="s">
        <v>741</v>
      </c>
      <c r="P244" s="335" t="s">
        <v>420</v>
      </c>
      <c r="Q244" s="336">
        <v>0</v>
      </c>
    </row>
    <row r="245" spans="15:17" x14ac:dyDescent="0.2">
      <c r="O245" s="334" t="s">
        <v>742</v>
      </c>
      <c r="P245" s="335" t="s">
        <v>605</v>
      </c>
      <c r="Q245" s="336">
        <v>0.1</v>
      </c>
    </row>
    <row r="246" spans="15:17" x14ac:dyDescent="0.2">
      <c r="O246" s="334" t="s">
        <v>743</v>
      </c>
      <c r="P246" s="335" t="s">
        <v>606</v>
      </c>
      <c r="Q246" s="336">
        <v>0.25</v>
      </c>
    </row>
    <row r="247" spans="15:17" x14ac:dyDescent="0.2">
      <c r="O247" s="334" t="s">
        <v>744</v>
      </c>
      <c r="P247" s="335" t="s">
        <v>607</v>
      </c>
      <c r="Q247" s="336">
        <v>0.59399999999999997</v>
      </c>
    </row>
    <row r="248" spans="15:17" x14ac:dyDescent="0.2">
      <c r="O248" s="334" t="s">
        <v>745</v>
      </c>
      <c r="P248" s="335" t="s">
        <v>608</v>
      </c>
      <c r="Q248" s="336">
        <v>0</v>
      </c>
    </row>
    <row r="249" spans="15:17" x14ac:dyDescent="0.2">
      <c r="O249" s="334" t="s">
        <v>746</v>
      </c>
      <c r="P249" s="335" t="s">
        <v>609</v>
      </c>
      <c r="Q249" s="336">
        <v>0.44900000000000001</v>
      </c>
    </row>
    <row r="250" spans="15:17" x14ac:dyDescent="0.2">
      <c r="O250" s="334" t="s">
        <v>747</v>
      </c>
      <c r="P250" s="335" t="s">
        <v>610</v>
      </c>
      <c r="Q250" s="336">
        <v>0.42199999999999999</v>
      </c>
    </row>
    <row r="251" spans="15:17" x14ac:dyDescent="0.2">
      <c r="O251" s="334" t="s">
        <v>748</v>
      </c>
      <c r="P251" s="335" t="s">
        <v>611</v>
      </c>
      <c r="Q251" s="336">
        <v>0.47399999999999998</v>
      </c>
    </row>
    <row r="252" spans="15:17" x14ac:dyDescent="0.2">
      <c r="O252" s="334" t="s">
        <v>749</v>
      </c>
      <c r="P252" s="335" t="s">
        <v>434</v>
      </c>
      <c r="Q252" s="336">
        <v>0</v>
      </c>
    </row>
    <row r="253" spans="15:17" x14ac:dyDescent="0.2">
      <c r="O253" s="334" t="s">
        <v>750</v>
      </c>
      <c r="P253" s="335" t="s">
        <v>436</v>
      </c>
      <c r="Q253" s="336">
        <v>0.184</v>
      </c>
    </row>
    <row r="254" spans="15:17" x14ac:dyDescent="0.2">
      <c r="O254" s="334" t="s">
        <v>751</v>
      </c>
      <c r="P254" s="335" t="s">
        <v>438</v>
      </c>
      <c r="Q254" s="336">
        <v>0.377</v>
      </c>
    </row>
    <row r="255" spans="15:17" x14ac:dyDescent="0.2">
      <c r="O255" s="334" t="s">
        <v>752</v>
      </c>
      <c r="P255" s="335" t="s">
        <v>440</v>
      </c>
      <c r="Q255" s="336">
        <v>0</v>
      </c>
    </row>
    <row r="256" spans="15:17" x14ac:dyDescent="0.2">
      <c r="O256" s="334" t="s">
        <v>753</v>
      </c>
      <c r="P256" s="335" t="s">
        <v>612</v>
      </c>
      <c r="Q256" s="336">
        <v>0.502</v>
      </c>
    </row>
    <row r="257" spans="15:17" x14ac:dyDescent="0.2">
      <c r="O257" s="334" t="s">
        <v>754</v>
      </c>
      <c r="P257" s="335" t="s">
        <v>448</v>
      </c>
      <c r="Q257" s="336">
        <v>0</v>
      </c>
    </row>
    <row r="258" spans="15:17" x14ac:dyDescent="0.2">
      <c r="O258" s="334" t="s">
        <v>755</v>
      </c>
      <c r="P258" s="335" t="s">
        <v>450</v>
      </c>
      <c r="Q258" s="336">
        <v>0.19700000000000001</v>
      </c>
    </row>
    <row r="259" spans="15:17" x14ac:dyDescent="0.2">
      <c r="O259" s="334" t="s">
        <v>756</v>
      </c>
      <c r="P259" s="335" t="s">
        <v>452</v>
      </c>
      <c r="Q259" s="336">
        <v>0</v>
      </c>
    </row>
    <row r="260" spans="15:17" x14ac:dyDescent="0.2">
      <c r="O260" s="334" t="s">
        <v>757</v>
      </c>
      <c r="P260" s="335" t="s">
        <v>454</v>
      </c>
      <c r="Q260" s="336">
        <v>0</v>
      </c>
    </row>
    <row r="261" spans="15:17" x14ac:dyDescent="0.2">
      <c r="O261" s="334" t="s">
        <v>758</v>
      </c>
      <c r="P261" s="335" t="s">
        <v>456</v>
      </c>
      <c r="Q261" s="336">
        <v>0.247</v>
      </c>
    </row>
    <row r="262" spans="15:17" x14ac:dyDescent="0.2">
      <c r="O262" s="334" t="s">
        <v>759</v>
      </c>
      <c r="P262" s="335" t="s">
        <v>458</v>
      </c>
      <c r="Q262" s="336">
        <v>0</v>
      </c>
    </row>
    <row r="263" spans="15:17" x14ac:dyDescent="0.2">
      <c r="O263" s="334" t="s">
        <v>760</v>
      </c>
      <c r="P263" s="335" t="s">
        <v>460</v>
      </c>
      <c r="Q263" s="336">
        <v>0</v>
      </c>
    </row>
    <row r="264" spans="15:17" x14ac:dyDescent="0.2">
      <c r="O264" s="334" t="s">
        <v>761</v>
      </c>
      <c r="P264" s="335" t="s">
        <v>613</v>
      </c>
      <c r="Q264" s="336">
        <v>0</v>
      </c>
    </row>
    <row r="265" spans="15:17" x14ac:dyDescent="0.2">
      <c r="O265" s="334" t="s">
        <v>762</v>
      </c>
      <c r="P265" s="335" t="s">
        <v>614</v>
      </c>
      <c r="Q265" s="336">
        <v>0.248</v>
      </c>
    </row>
    <row r="266" spans="15:17" x14ac:dyDescent="0.2">
      <c r="O266" s="334" t="s">
        <v>763</v>
      </c>
      <c r="P266" s="335" t="s">
        <v>615</v>
      </c>
      <c r="Q266" s="336">
        <v>0.46400000000000002</v>
      </c>
    </row>
    <row r="267" spans="15:17" x14ac:dyDescent="0.2">
      <c r="O267" s="334" t="s">
        <v>764</v>
      </c>
      <c r="P267" s="335" t="s">
        <v>616</v>
      </c>
      <c r="Q267" s="336">
        <v>0.54</v>
      </c>
    </row>
    <row r="268" spans="15:17" x14ac:dyDescent="0.2">
      <c r="O268" s="334" t="s">
        <v>765</v>
      </c>
      <c r="P268" s="335" t="s">
        <v>468</v>
      </c>
      <c r="Q268" s="336">
        <v>0</v>
      </c>
    </row>
    <row r="269" spans="15:17" x14ac:dyDescent="0.2">
      <c r="O269" s="334" t="s">
        <v>766</v>
      </c>
      <c r="P269" s="335" t="s">
        <v>617</v>
      </c>
      <c r="Q269" s="336">
        <v>0.48500000000000004</v>
      </c>
    </row>
    <row r="270" spans="15:17" x14ac:dyDescent="0.2">
      <c r="O270" s="334" t="s">
        <v>767</v>
      </c>
      <c r="P270" s="335" t="s">
        <v>618</v>
      </c>
      <c r="Q270" s="336">
        <v>0</v>
      </c>
    </row>
    <row r="271" spans="15:17" x14ac:dyDescent="0.2">
      <c r="O271" s="343" t="s">
        <v>768</v>
      </c>
      <c r="P271" s="344" t="s">
        <v>619</v>
      </c>
      <c r="Q271" s="344">
        <v>0</v>
      </c>
    </row>
    <row r="272" spans="15:17" x14ac:dyDescent="0.2">
      <c r="O272" s="343" t="s">
        <v>769</v>
      </c>
      <c r="P272" s="344" t="s">
        <v>620</v>
      </c>
      <c r="Q272" s="344">
        <v>0</v>
      </c>
    </row>
    <row r="273" spans="15:17" x14ac:dyDescent="0.2">
      <c r="O273" s="343" t="s">
        <v>770</v>
      </c>
      <c r="P273" s="344" t="s">
        <v>621</v>
      </c>
      <c r="Q273" s="344">
        <v>0</v>
      </c>
    </row>
    <row r="274" spans="15:17" x14ac:dyDescent="0.2">
      <c r="O274" s="343" t="s">
        <v>771</v>
      </c>
      <c r="P274" s="344" t="s">
        <v>622</v>
      </c>
      <c r="Q274" s="344">
        <v>0.48000000000000004</v>
      </c>
    </row>
    <row r="275" spans="15:17" x14ac:dyDescent="0.2">
      <c r="O275" s="343" t="s">
        <v>772</v>
      </c>
      <c r="P275" s="344" t="s">
        <v>482</v>
      </c>
      <c r="Q275" s="344">
        <v>0</v>
      </c>
    </row>
    <row r="276" spans="15:17" x14ac:dyDescent="0.2">
      <c r="O276" s="343" t="s">
        <v>773</v>
      </c>
      <c r="P276" s="344" t="s">
        <v>484</v>
      </c>
      <c r="Q276" s="344">
        <v>0</v>
      </c>
    </row>
    <row r="277" spans="15:17" x14ac:dyDescent="0.2">
      <c r="O277" s="343" t="s">
        <v>774</v>
      </c>
      <c r="P277" s="344" t="s">
        <v>486</v>
      </c>
      <c r="Q277" s="344">
        <v>0.48199999999999998</v>
      </c>
    </row>
    <row r="278" spans="15:17" x14ac:dyDescent="0.2">
      <c r="O278" s="343" t="s">
        <v>775</v>
      </c>
      <c r="P278" s="344" t="s">
        <v>623</v>
      </c>
      <c r="Q278" s="344">
        <v>0</v>
      </c>
    </row>
    <row r="279" spans="15:17" x14ac:dyDescent="0.2">
      <c r="O279" s="343" t="s">
        <v>776</v>
      </c>
      <c r="P279" s="344" t="s">
        <v>624</v>
      </c>
      <c r="Q279" s="344">
        <v>0</v>
      </c>
    </row>
    <row r="280" spans="15:17" x14ac:dyDescent="0.2">
      <c r="O280" s="343" t="s">
        <v>777</v>
      </c>
      <c r="P280" s="344" t="s">
        <v>625</v>
      </c>
      <c r="Q280" s="344">
        <v>0.53799999999999992</v>
      </c>
    </row>
    <row r="281" spans="15:17" x14ac:dyDescent="0.2">
      <c r="O281" s="345" t="s">
        <v>778</v>
      </c>
      <c r="P281" s="346" t="s">
        <v>491</v>
      </c>
      <c r="Q281" s="346">
        <v>0</v>
      </c>
    </row>
    <row r="282" spans="15:17" x14ac:dyDescent="0.2">
      <c r="O282" s="345" t="s">
        <v>779</v>
      </c>
      <c r="P282" s="346" t="s">
        <v>493</v>
      </c>
      <c r="Q282" s="346">
        <v>0.34899999999999998</v>
      </c>
    </row>
    <row r="283" spans="15:17" x14ac:dyDescent="0.2">
      <c r="O283" s="345" t="s">
        <v>780</v>
      </c>
      <c r="P283" s="346" t="s">
        <v>495</v>
      </c>
      <c r="Q283" s="346">
        <v>0.28100000000000003</v>
      </c>
    </row>
    <row r="284" spans="15:17" x14ac:dyDescent="0.2">
      <c r="O284" s="345" t="s">
        <v>781</v>
      </c>
      <c r="P284" s="346" t="s">
        <v>497</v>
      </c>
      <c r="Q284" s="346">
        <v>0.30199999999999999</v>
      </c>
    </row>
    <row r="285" spans="15:17" x14ac:dyDescent="0.2">
      <c r="O285" s="345" t="s">
        <v>782</v>
      </c>
      <c r="P285" s="346" t="s">
        <v>626</v>
      </c>
      <c r="Q285" s="346">
        <v>0.216</v>
      </c>
    </row>
    <row r="286" spans="15:17" x14ac:dyDescent="0.2">
      <c r="O286" s="345" t="s">
        <v>783</v>
      </c>
      <c r="P286" s="346" t="s">
        <v>627</v>
      </c>
      <c r="Q286" s="346">
        <v>0.48899999999999993</v>
      </c>
    </row>
    <row r="287" spans="15:17" x14ac:dyDescent="0.2">
      <c r="O287" s="345" t="s">
        <v>784</v>
      </c>
      <c r="P287" s="346" t="s">
        <v>628</v>
      </c>
      <c r="Q287" s="346">
        <v>0</v>
      </c>
    </row>
    <row r="288" spans="15:17" x14ac:dyDescent="0.2">
      <c r="O288" s="345" t="s">
        <v>785</v>
      </c>
      <c r="P288" s="346" t="s">
        <v>629</v>
      </c>
      <c r="Q288" s="346">
        <v>0.19900000000000001</v>
      </c>
    </row>
    <row r="289" spans="15:17" ht="13.5" thickBot="1" x14ac:dyDescent="0.25">
      <c r="O289" s="347" t="s">
        <v>786</v>
      </c>
      <c r="P289" s="348" t="s">
        <v>630</v>
      </c>
      <c r="Q289" s="348">
        <v>0.41100000000000003</v>
      </c>
    </row>
    <row r="290" spans="15:17" x14ac:dyDescent="0.2">
      <c r="O290" s="349" t="s">
        <v>787</v>
      </c>
      <c r="P290" s="350" t="s">
        <v>196</v>
      </c>
      <c r="Q290" s="351">
        <v>0</v>
      </c>
    </row>
    <row r="291" spans="15:17" x14ac:dyDescent="0.2">
      <c r="O291" s="352" t="s">
        <v>788</v>
      </c>
      <c r="P291" s="346" t="s">
        <v>198</v>
      </c>
      <c r="Q291" s="353">
        <v>0.29199999999999998</v>
      </c>
    </row>
    <row r="292" spans="15:17" x14ac:dyDescent="0.2">
      <c r="O292" s="352" t="s">
        <v>789</v>
      </c>
      <c r="P292" s="346" t="s">
        <v>200</v>
      </c>
      <c r="Q292" s="353">
        <v>0.34799999999999998</v>
      </c>
    </row>
    <row r="293" spans="15:17" x14ac:dyDescent="0.2">
      <c r="O293" s="352" t="s">
        <v>790</v>
      </c>
      <c r="P293" s="346" t="s">
        <v>202</v>
      </c>
      <c r="Q293" s="353">
        <v>0.25</v>
      </c>
    </row>
    <row r="294" spans="15:17" x14ac:dyDescent="0.2">
      <c r="O294" s="352" t="s">
        <v>791</v>
      </c>
      <c r="P294" s="346" t="s">
        <v>204</v>
      </c>
      <c r="Q294" s="353">
        <v>0.378</v>
      </c>
    </row>
    <row r="295" spans="15:17" x14ac:dyDescent="0.2">
      <c r="O295" s="352" t="s">
        <v>792</v>
      </c>
      <c r="P295" s="346" t="s">
        <v>206</v>
      </c>
      <c r="Q295" s="353">
        <v>0</v>
      </c>
    </row>
    <row r="296" spans="15:17" x14ac:dyDescent="0.2">
      <c r="O296" s="352" t="s">
        <v>793</v>
      </c>
      <c r="P296" s="346" t="s">
        <v>208</v>
      </c>
      <c r="Q296" s="353">
        <v>0</v>
      </c>
    </row>
    <row r="297" spans="15:17" x14ac:dyDescent="0.2">
      <c r="O297" s="352" t="s">
        <v>794</v>
      </c>
      <c r="P297" s="346" t="s">
        <v>562</v>
      </c>
      <c r="Q297" s="353">
        <v>0</v>
      </c>
    </row>
    <row r="298" spans="15:17" x14ac:dyDescent="0.2">
      <c r="O298" s="352" t="s">
        <v>1202</v>
      </c>
      <c r="P298" s="346" t="s">
        <v>909</v>
      </c>
      <c r="Q298" s="353">
        <v>0</v>
      </c>
    </row>
    <row r="299" spans="15:17" x14ac:dyDescent="0.2">
      <c r="O299" s="352" t="s">
        <v>1203</v>
      </c>
      <c r="P299" s="346" t="s">
        <v>911</v>
      </c>
      <c r="Q299" s="353">
        <v>0.36599999999999999</v>
      </c>
    </row>
    <row r="300" spans="15:17" x14ac:dyDescent="0.2">
      <c r="O300" s="352" t="s">
        <v>1204</v>
      </c>
      <c r="P300" s="346" t="s">
        <v>913</v>
      </c>
      <c r="Q300" s="353">
        <v>0</v>
      </c>
    </row>
    <row r="301" spans="15:17" x14ac:dyDescent="0.2">
      <c r="O301" s="352" t="s">
        <v>1205</v>
      </c>
      <c r="P301" s="346" t="s">
        <v>915</v>
      </c>
      <c r="Q301" s="353">
        <v>0</v>
      </c>
    </row>
    <row r="302" spans="15:17" x14ac:dyDescent="0.2">
      <c r="O302" s="352" t="s">
        <v>1206</v>
      </c>
      <c r="P302" s="346" t="s">
        <v>917</v>
      </c>
      <c r="Q302" s="353">
        <v>0.59000000000000008</v>
      </c>
    </row>
    <row r="303" spans="15:17" x14ac:dyDescent="0.2">
      <c r="O303" s="352" t="s">
        <v>795</v>
      </c>
      <c r="P303" s="346" t="s">
        <v>244</v>
      </c>
      <c r="Q303" s="353">
        <v>0</v>
      </c>
    </row>
    <row r="304" spans="15:17" x14ac:dyDescent="0.2">
      <c r="O304" s="352" t="s">
        <v>796</v>
      </c>
      <c r="P304" s="346" t="s">
        <v>246</v>
      </c>
      <c r="Q304" s="353">
        <v>0</v>
      </c>
    </row>
    <row r="305" spans="15:17" x14ac:dyDescent="0.2">
      <c r="O305" s="352" t="s">
        <v>797</v>
      </c>
      <c r="P305" s="346" t="s">
        <v>248</v>
      </c>
      <c r="Q305" s="353">
        <v>0.2</v>
      </c>
    </row>
    <row r="306" spans="15:17" x14ac:dyDescent="0.2">
      <c r="O306" s="352" t="s">
        <v>798</v>
      </c>
      <c r="P306" s="346" t="s">
        <v>250</v>
      </c>
      <c r="Q306" s="353">
        <v>0.45100000000000001</v>
      </c>
    </row>
    <row r="307" spans="15:17" x14ac:dyDescent="0.2">
      <c r="O307" s="352" t="s">
        <v>799</v>
      </c>
      <c r="P307" s="346" t="s">
        <v>254</v>
      </c>
      <c r="Q307" s="353">
        <v>0</v>
      </c>
    </row>
    <row r="308" spans="15:17" x14ac:dyDescent="0.2">
      <c r="O308" s="352" t="s">
        <v>800</v>
      </c>
      <c r="P308" s="346" t="s">
        <v>256</v>
      </c>
      <c r="Q308" s="353">
        <v>0.2</v>
      </c>
    </row>
    <row r="309" spans="15:17" x14ac:dyDescent="0.2">
      <c r="O309" s="352" t="s">
        <v>801</v>
      </c>
      <c r="P309" s="346" t="s">
        <v>258</v>
      </c>
      <c r="Q309" s="353">
        <v>0.52100000000000002</v>
      </c>
    </row>
    <row r="310" spans="15:17" x14ac:dyDescent="0.2">
      <c r="O310" s="352" t="s">
        <v>802</v>
      </c>
      <c r="P310" s="346" t="s">
        <v>263</v>
      </c>
      <c r="Q310" s="353">
        <v>0</v>
      </c>
    </row>
    <row r="311" spans="15:17" x14ac:dyDescent="0.2">
      <c r="O311" s="352" t="s">
        <v>803</v>
      </c>
      <c r="P311" s="346" t="s">
        <v>265</v>
      </c>
      <c r="Q311" s="353">
        <v>0.378</v>
      </c>
    </row>
    <row r="312" spans="15:17" x14ac:dyDescent="0.2">
      <c r="O312" s="352" t="s">
        <v>804</v>
      </c>
      <c r="P312" s="346" t="s">
        <v>267</v>
      </c>
      <c r="Q312" s="353">
        <v>0</v>
      </c>
    </row>
    <row r="313" spans="15:17" x14ac:dyDescent="0.2">
      <c r="O313" s="352" t="s">
        <v>805</v>
      </c>
      <c r="P313" s="346" t="s">
        <v>270</v>
      </c>
      <c r="Q313" s="353">
        <v>0</v>
      </c>
    </row>
    <row r="314" spans="15:17" x14ac:dyDescent="0.2">
      <c r="O314" s="352" t="s">
        <v>806</v>
      </c>
      <c r="P314" s="346" t="s">
        <v>272</v>
      </c>
      <c r="Q314" s="353">
        <v>0</v>
      </c>
    </row>
    <row r="315" spans="15:17" x14ac:dyDescent="0.2">
      <c r="O315" s="352" t="s">
        <v>807</v>
      </c>
      <c r="P315" s="346" t="s">
        <v>274</v>
      </c>
      <c r="Q315" s="353">
        <v>0</v>
      </c>
    </row>
    <row r="316" spans="15:17" x14ac:dyDescent="0.2">
      <c r="O316" s="352" t="s">
        <v>808</v>
      </c>
      <c r="P316" s="346" t="s">
        <v>276</v>
      </c>
      <c r="Q316" s="353">
        <v>0</v>
      </c>
    </row>
    <row r="317" spans="15:17" x14ac:dyDescent="0.2">
      <c r="O317" s="352" t="s">
        <v>809</v>
      </c>
      <c r="P317" s="346" t="s">
        <v>278</v>
      </c>
      <c r="Q317" s="353">
        <v>0.1</v>
      </c>
    </row>
    <row r="318" spans="15:17" x14ac:dyDescent="0.2">
      <c r="O318" s="352" t="s">
        <v>810</v>
      </c>
      <c r="P318" s="346" t="s">
        <v>564</v>
      </c>
      <c r="Q318" s="353">
        <v>0.3</v>
      </c>
    </row>
    <row r="319" spans="15:17" x14ac:dyDescent="0.2">
      <c r="O319" s="352" t="s">
        <v>811</v>
      </c>
      <c r="P319" s="346" t="s">
        <v>565</v>
      </c>
      <c r="Q319" s="353">
        <v>0.4</v>
      </c>
    </row>
    <row r="320" spans="15:17" x14ac:dyDescent="0.2">
      <c r="O320" s="352" t="s">
        <v>1207</v>
      </c>
      <c r="P320" s="346" t="s">
        <v>936</v>
      </c>
      <c r="Q320" s="353">
        <v>0.57999999999999996</v>
      </c>
    </row>
    <row r="321" spans="15:17" x14ac:dyDescent="0.2">
      <c r="O321" s="352" t="s">
        <v>812</v>
      </c>
      <c r="P321" s="346" t="s">
        <v>284</v>
      </c>
      <c r="Q321" s="353">
        <v>0</v>
      </c>
    </row>
    <row r="322" spans="15:17" x14ac:dyDescent="0.2">
      <c r="O322" s="352" t="s">
        <v>813</v>
      </c>
      <c r="P322" s="346" t="s">
        <v>286</v>
      </c>
      <c r="Q322" s="353">
        <v>0.55400000000000005</v>
      </c>
    </row>
    <row r="323" spans="15:17" x14ac:dyDescent="0.2">
      <c r="O323" s="352" t="s">
        <v>814</v>
      </c>
      <c r="P323" s="346" t="s">
        <v>290</v>
      </c>
      <c r="Q323" s="353">
        <v>0</v>
      </c>
    </row>
    <row r="324" spans="15:17" x14ac:dyDescent="0.2">
      <c r="O324" s="352" t="s">
        <v>815</v>
      </c>
      <c r="P324" s="346" t="s">
        <v>292</v>
      </c>
      <c r="Q324" s="353">
        <v>0</v>
      </c>
    </row>
    <row r="325" spans="15:17" x14ac:dyDescent="0.2">
      <c r="O325" s="352" t="s">
        <v>816</v>
      </c>
      <c r="P325" s="346" t="s">
        <v>294</v>
      </c>
      <c r="Q325" s="353">
        <v>0.2</v>
      </c>
    </row>
    <row r="326" spans="15:17" x14ac:dyDescent="0.2">
      <c r="O326" s="352" t="s">
        <v>817</v>
      </c>
      <c r="P326" s="346" t="s">
        <v>296</v>
      </c>
      <c r="Q326" s="353">
        <v>0.22</v>
      </c>
    </row>
    <row r="327" spans="15:17" x14ac:dyDescent="0.2">
      <c r="O327" s="352" t="s">
        <v>818</v>
      </c>
      <c r="P327" s="346" t="s">
        <v>298</v>
      </c>
      <c r="Q327" s="353">
        <v>0.3</v>
      </c>
    </row>
    <row r="328" spans="15:17" x14ac:dyDescent="0.2">
      <c r="O328" s="352" t="s">
        <v>819</v>
      </c>
      <c r="P328" s="346" t="s">
        <v>300</v>
      </c>
      <c r="Q328" s="353">
        <v>0.34899999999999998</v>
      </c>
    </row>
    <row r="329" spans="15:17" x14ac:dyDescent="0.2">
      <c r="O329" s="352" t="s">
        <v>820</v>
      </c>
      <c r="P329" s="346" t="s">
        <v>302</v>
      </c>
      <c r="Q329" s="353">
        <v>0.37</v>
      </c>
    </row>
    <row r="330" spans="15:17" x14ac:dyDescent="0.2">
      <c r="O330" s="352" t="s">
        <v>1208</v>
      </c>
      <c r="P330" s="346" t="s">
        <v>947</v>
      </c>
      <c r="Q330" s="353">
        <v>0.4</v>
      </c>
    </row>
    <row r="331" spans="15:17" x14ac:dyDescent="0.2">
      <c r="O331" s="352" t="s">
        <v>1209</v>
      </c>
      <c r="P331" s="346" t="s">
        <v>949</v>
      </c>
      <c r="Q331" s="353">
        <v>0.40799999999999997</v>
      </c>
    </row>
    <row r="332" spans="15:17" x14ac:dyDescent="0.2">
      <c r="O332" s="352" t="s">
        <v>821</v>
      </c>
      <c r="P332" s="346" t="s">
        <v>568</v>
      </c>
      <c r="Q332" s="353">
        <v>0</v>
      </c>
    </row>
    <row r="333" spans="15:17" x14ac:dyDescent="0.2">
      <c r="O333" s="352" t="s">
        <v>822</v>
      </c>
      <c r="P333" s="346" t="s">
        <v>569</v>
      </c>
      <c r="Q333" s="353">
        <v>0.44800000000000001</v>
      </c>
    </row>
    <row r="334" spans="15:17" x14ac:dyDescent="0.2">
      <c r="O334" s="352" t="s">
        <v>823</v>
      </c>
      <c r="P334" s="346" t="s">
        <v>570</v>
      </c>
      <c r="Q334" s="353">
        <v>0</v>
      </c>
    </row>
    <row r="335" spans="15:17" x14ac:dyDescent="0.2">
      <c r="O335" s="352" t="s">
        <v>1210</v>
      </c>
      <c r="P335" s="346" t="s">
        <v>956</v>
      </c>
      <c r="Q335" s="353">
        <v>0.51800000000000002</v>
      </c>
    </row>
    <row r="336" spans="15:17" x14ac:dyDescent="0.2">
      <c r="O336" s="352" t="s">
        <v>824</v>
      </c>
      <c r="P336" s="346" t="s">
        <v>316</v>
      </c>
      <c r="Q336" s="353">
        <v>0</v>
      </c>
    </row>
    <row r="337" spans="15:17" x14ac:dyDescent="0.2">
      <c r="O337" s="352" t="s">
        <v>825</v>
      </c>
      <c r="P337" s="346" t="s">
        <v>571</v>
      </c>
      <c r="Q337" s="353">
        <v>0</v>
      </c>
    </row>
    <row r="338" spans="15:17" x14ac:dyDescent="0.2">
      <c r="O338" s="352" t="s">
        <v>826</v>
      </c>
      <c r="P338" s="346" t="s">
        <v>572</v>
      </c>
      <c r="Q338" s="353">
        <v>0.35899999999999999</v>
      </c>
    </row>
    <row r="339" spans="15:17" x14ac:dyDescent="0.2">
      <c r="O339" s="352" t="s">
        <v>827</v>
      </c>
      <c r="P339" s="346" t="s">
        <v>573</v>
      </c>
      <c r="Q339" s="353">
        <v>0.45800000000000002</v>
      </c>
    </row>
    <row r="340" spans="15:17" x14ac:dyDescent="0.2">
      <c r="O340" s="352" t="s">
        <v>828</v>
      </c>
      <c r="P340" s="346" t="s">
        <v>322</v>
      </c>
      <c r="Q340" s="353">
        <v>0.39900000000000002</v>
      </c>
    </row>
    <row r="341" spans="15:17" x14ac:dyDescent="0.2">
      <c r="O341" s="352" t="s">
        <v>829</v>
      </c>
      <c r="P341" s="346" t="s">
        <v>324</v>
      </c>
      <c r="Q341" s="353">
        <v>0.29899999999999999</v>
      </c>
    </row>
    <row r="342" spans="15:17" x14ac:dyDescent="0.2">
      <c r="O342" s="352" t="s">
        <v>830</v>
      </c>
      <c r="P342" s="346" t="s">
        <v>326</v>
      </c>
      <c r="Q342" s="353">
        <v>0.19900000000000001</v>
      </c>
    </row>
    <row r="343" spans="15:17" x14ac:dyDescent="0.2">
      <c r="O343" s="352" t="s">
        <v>831</v>
      </c>
      <c r="P343" s="346" t="s">
        <v>328</v>
      </c>
      <c r="Q343" s="353">
        <v>0</v>
      </c>
    </row>
    <row r="344" spans="15:17" x14ac:dyDescent="0.2">
      <c r="O344" s="352" t="s">
        <v>832</v>
      </c>
      <c r="P344" s="346" t="s">
        <v>330</v>
      </c>
      <c r="Q344" s="353">
        <v>0.45</v>
      </c>
    </row>
    <row r="345" spans="15:17" x14ac:dyDescent="0.2">
      <c r="O345" s="352" t="s">
        <v>833</v>
      </c>
      <c r="P345" s="346" t="s">
        <v>332</v>
      </c>
      <c r="Q345" s="353">
        <v>0.315</v>
      </c>
    </row>
    <row r="346" spans="15:17" x14ac:dyDescent="0.2">
      <c r="O346" s="352" t="s">
        <v>834</v>
      </c>
      <c r="P346" s="346" t="s">
        <v>574</v>
      </c>
      <c r="Q346" s="353">
        <v>0.23499999999999999</v>
      </c>
    </row>
    <row r="347" spans="15:17" x14ac:dyDescent="0.2">
      <c r="O347" s="352" t="s">
        <v>835</v>
      </c>
      <c r="P347" s="346" t="s">
        <v>575</v>
      </c>
      <c r="Q347" s="353">
        <v>0.73399999999999999</v>
      </c>
    </row>
    <row r="348" spans="15:17" x14ac:dyDescent="0.2">
      <c r="O348" s="352" t="s">
        <v>836</v>
      </c>
      <c r="P348" s="346" t="s">
        <v>631</v>
      </c>
      <c r="Q348" s="353">
        <v>0</v>
      </c>
    </row>
    <row r="349" spans="15:17" x14ac:dyDescent="0.2">
      <c r="O349" s="352" t="s">
        <v>837</v>
      </c>
      <c r="P349" s="346" t="s">
        <v>632</v>
      </c>
      <c r="Q349" s="353">
        <v>0.3</v>
      </c>
    </row>
    <row r="350" spans="15:17" x14ac:dyDescent="0.2">
      <c r="O350" s="352" t="s">
        <v>838</v>
      </c>
      <c r="P350" s="346" t="s">
        <v>633</v>
      </c>
      <c r="Q350" s="353">
        <v>0.45600000000000002</v>
      </c>
    </row>
    <row r="351" spans="15:17" x14ac:dyDescent="0.2">
      <c r="O351" s="352" t="s">
        <v>839</v>
      </c>
      <c r="P351" s="346" t="s">
        <v>634</v>
      </c>
      <c r="Q351" s="353">
        <v>0.44700000000000001</v>
      </c>
    </row>
    <row r="352" spans="15:17" x14ac:dyDescent="0.2">
      <c r="O352" s="352" t="s">
        <v>840</v>
      </c>
      <c r="P352" s="346" t="s">
        <v>346</v>
      </c>
      <c r="Q352" s="353">
        <v>0</v>
      </c>
    </row>
    <row r="353" spans="15:17" x14ac:dyDescent="0.2">
      <c r="O353" s="352" t="s">
        <v>841</v>
      </c>
      <c r="P353" s="346" t="s">
        <v>348</v>
      </c>
      <c r="Q353" s="353">
        <v>0</v>
      </c>
    </row>
    <row r="354" spans="15:17" x14ac:dyDescent="0.2">
      <c r="O354" s="352" t="s">
        <v>842</v>
      </c>
      <c r="P354" s="346" t="s">
        <v>350</v>
      </c>
      <c r="Q354" s="353">
        <v>0</v>
      </c>
    </row>
    <row r="355" spans="15:17" x14ac:dyDescent="0.2">
      <c r="O355" s="352" t="s">
        <v>843</v>
      </c>
      <c r="P355" s="346" t="s">
        <v>580</v>
      </c>
      <c r="Q355" s="353">
        <v>0</v>
      </c>
    </row>
    <row r="356" spans="15:17" x14ac:dyDescent="0.2">
      <c r="O356" s="352" t="s">
        <v>844</v>
      </c>
      <c r="P356" s="346" t="s">
        <v>581</v>
      </c>
      <c r="Q356" s="353">
        <v>0</v>
      </c>
    </row>
    <row r="357" spans="15:17" x14ac:dyDescent="0.2">
      <c r="O357" s="352" t="s">
        <v>1211</v>
      </c>
      <c r="P357" s="346" t="s">
        <v>1212</v>
      </c>
      <c r="Q357" s="353">
        <v>0</v>
      </c>
    </row>
    <row r="358" spans="15:17" x14ac:dyDescent="0.2">
      <c r="O358" s="352" t="s">
        <v>1213</v>
      </c>
      <c r="P358" s="346" t="s">
        <v>1214</v>
      </c>
      <c r="Q358" s="353">
        <v>0</v>
      </c>
    </row>
    <row r="359" spans="15:17" x14ac:dyDescent="0.2">
      <c r="O359" s="352" t="s">
        <v>1215</v>
      </c>
      <c r="P359" s="346" t="s">
        <v>1216</v>
      </c>
      <c r="Q359" s="353">
        <v>0</v>
      </c>
    </row>
    <row r="360" spans="15:17" x14ac:dyDescent="0.2">
      <c r="O360" s="352" t="s">
        <v>1217</v>
      </c>
      <c r="P360" s="346" t="s">
        <v>1218</v>
      </c>
      <c r="Q360" s="353">
        <v>0.311</v>
      </c>
    </row>
    <row r="361" spans="15:17" x14ac:dyDescent="0.2">
      <c r="O361" s="352" t="s">
        <v>845</v>
      </c>
      <c r="P361" s="346" t="s">
        <v>583</v>
      </c>
      <c r="Q361" s="353">
        <v>0</v>
      </c>
    </row>
    <row r="362" spans="15:17" x14ac:dyDescent="0.2">
      <c r="O362" s="352" t="s">
        <v>846</v>
      </c>
      <c r="P362" s="346" t="s">
        <v>358</v>
      </c>
      <c r="Q362" s="353">
        <v>0</v>
      </c>
    </row>
    <row r="363" spans="15:17" x14ac:dyDescent="0.2">
      <c r="O363" s="352" t="s">
        <v>847</v>
      </c>
      <c r="P363" s="346" t="s">
        <v>586</v>
      </c>
      <c r="Q363" s="353">
        <v>0.57300000000000006</v>
      </c>
    </row>
    <row r="364" spans="15:17" x14ac:dyDescent="0.2">
      <c r="O364" s="352" t="s">
        <v>1219</v>
      </c>
      <c r="P364" s="346" t="s">
        <v>993</v>
      </c>
      <c r="Q364" s="353">
        <v>0.47399999999999998</v>
      </c>
    </row>
    <row r="365" spans="15:17" x14ac:dyDescent="0.2">
      <c r="O365" s="352" t="s">
        <v>848</v>
      </c>
      <c r="P365" s="346" t="s">
        <v>362</v>
      </c>
      <c r="Q365" s="353">
        <v>0</v>
      </c>
    </row>
    <row r="366" spans="15:17" x14ac:dyDescent="0.2">
      <c r="O366" s="352" t="s">
        <v>849</v>
      </c>
      <c r="P366" s="346" t="s">
        <v>364</v>
      </c>
      <c r="Q366" s="353">
        <v>0.46200000000000002</v>
      </c>
    </row>
    <row r="367" spans="15:17" x14ac:dyDescent="0.2">
      <c r="O367" s="352" t="s">
        <v>850</v>
      </c>
      <c r="P367" s="346" t="s">
        <v>587</v>
      </c>
      <c r="Q367" s="353">
        <v>0</v>
      </c>
    </row>
    <row r="368" spans="15:17" x14ac:dyDescent="0.2">
      <c r="O368" s="352" t="s">
        <v>1220</v>
      </c>
      <c r="P368" s="346" t="s">
        <v>1000</v>
      </c>
      <c r="Q368" s="353">
        <v>0.435</v>
      </c>
    </row>
    <row r="369" spans="15:17" x14ac:dyDescent="0.2">
      <c r="O369" s="352" t="s">
        <v>1221</v>
      </c>
      <c r="P369" s="346" t="s">
        <v>1002</v>
      </c>
      <c r="Q369" s="353">
        <v>0.47300000000000003</v>
      </c>
    </row>
    <row r="370" spans="15:17" x14ac:dyDescent="0.2">
      <c r="O370" s="352" t="s">
        <v>1222</v>
      </c>
      <c r="P370" s="346" t="s">
        <v>1004</v>
      </c>
      <c r="Q370" s="353">
        <v>0</v>
      </c>
    </row>
    <row r="371" spans="15:17" x14ac:dyDescent="0.2">
      <c r="O371" s="352" t="s">
        <v>1223</v>
      </c>
      <c r="P371" s="346" t="s">
        <v>1006</v>
      </c>
      <c r="Q371" s="353">
        <v>0.45399999999999996</v>
      </c>
    </row>
    <row r="372" spans="15:17" x14ac:dyDescent="0.2">
      <c r="O372" s="352" t="s">
        <v>851</v>
      </c>
      <c r="P372" s="346" t="s">
        <v>372</v>
      </c>
      <c r="Q372" s="353">
        <v>0</v>
      </c>
    </row>
    <row r="373" spans="15:17" x14ac:dyDescent="0.2">
      <c r="O373" s="352" t="s">
        <v>1224</v>
      </c>
      <c r="P373" s="346" t="s">
        <v>1225</v>
      </c>
      <c r="Q373" s="353">
        <v>0</v>
      </c>
    </row>
    <row r="374" spans="15:17" x14ac:dyDescent="0.2">
      <c r="O374" s="352" t="s">
        <v>852</v>
      </c>
      <c r="P374" s="346" t="s">
        <v>593</v>
      </c>
      <c r="Q374" s="353">
        <v>0</v>
      </c>
    </row>
    <row r="375" spans="15:17" x14ac:dyDescent="0.2">
      <c r="O375" s="352" t="s">
        <v>853</v>
      </c>
      <c r="P375" s="346" t="s">
        <v>594</v>
      </c>
      <c r="Q375" s="353">
        <v>0.38800000000000001</v>
      </c>
    </row>
    <row r="376" spans="15:17" x14ac:dyDescent="0.2">
      <c r="O376" s="352" t="s">
        <v>854</v>
      </c>
      <c r="P376" s="346" t="s">
        <v>390</v>
      </c>
      <c r="Q376" s="353">
        <v>0</v>
      </c>
    </row>
    <row r="377" spans="15:17" x14ac:dyDescent="0.2">
      <c r="O377" s="352" t="s">
        <v>855</v>
      </c>
      <c r="P377" s="346" t="s">
        <v>392</v>
      </c>
      <c r="Q377" s="353">
        <v>0.19400000000000001</v>
      </c>
    </row>
    <row r="378" spans="15:17" x14ac:dyDescent="0.2">
      <c r="O378" s="352" t="s">
        <v>856</v>
      </c>
      <c r="P378" s="346" t="s">
        <v>595</v>
      </c>
      <c r="Q378" s="353">
        <v>0.26699999999999996</v>
      </c>
    </row>
    <row r="379" spans="15:17" x14ac:dyDescent="0.2">
      <c r="O379" s="352" t="s">
        <v>1226</v>
      </c>
      <c r="P379" s="346" t="s">
        <v>1016</v>
      </c>
      <c r="Q379" s="353">
        <v>0.29300000000000004</v>
      </c>
    </row>
    <row r="380" spans="15:17" x14ac:dyDescent="0.2">
      <c r="O380" s="352" t="s">
        <v>1227</v>
      </c>
      <c r="P380" s="346" t="s">
        <v>1018</v>
      </c>
      <c r="Q380" s="353">
        <v>0.32600000000000001</v>
      </c>
    </row>
    <row r="381" spans="15:17" x14ac:dyDescent="0.2">
      <c r="O381" s="352" t="s">
        <v>1228</v>
      </c>
      <c r="P381" s="346" t="s">
        <v>1020</v>
      </c>
      <c r="Q381" s="353">
        <v>0.438</v>
      </c>
    </row>
    <row r="382" spans="15:17" x14ac:dyDescent="0.2">
      <c r="O382" s="352" t="s">
        <v>1229</v>
      </c>
      <c r="P382" s="346" t="s">
        <v>1022</v>
      </c>
      <c r="Q382" s="353">
        <v>0</v>
      </c>
    </row>
    <row r="383" spans="15:17" x14ac:dyDescent="0.2">
      <c r="O383" s="352" t="s">
        <v>1230</v>
      </c>
      <c r="P383" s="346" t="s">
        <v>1231</v>
      </c>
      <c r="Q383" s="353">
        <v>0.55800000000000005</v>
      </c>
    </row>
    <row r="384" spans="15:17" x14ac:dyDescent="0.2">
      <c r="O384" s="352" t="s">
        <v>857</v>
      </c>
      <c r="P384" s="346" t="s">
        <v>635</v>
      </c>
      <c r="Q384" s="353">
        <v>0</v>
      </c>
    </row>
    <row r="385" spans="15:17" x14ac:dyDescent="0.2">
      <c r="O385" s="352" t="s">
        <v>858</v>
      </c>
      <c r="P385" s="346" t="s">
        <v>636</v>
      </c>
      <c r="Q385" s="353">
        <v>0.29899999999999999</v>
      </c>
    </row>
    <row r="386" spans="15:17" x14ac:dyDescent="0.2">
      <c r="O386" s="352" t="s">
        <v>859</v>
      </c>
      <c r="P386" s="346" t="s">
        <v>637</v>
      </c>
      <c r="Q386" s="353">
        <v>0.45300000000000001</v>
      </c>
    </row>
    <row r="387" spans="15:17" x14ac:dyDescent="0.2">
      <c r="O387" s="352" t="s">
        <v>860</v>
      </c>
      <c r="P387" s="346" t="s">
        <v>402</v>
      </c>
      <c r="Q387" s="353">
        <v>0</v>
      </c>
    </row>
    <row r="388" spans="15:17" x14ac:dyDescent="0.2">
      <c r="O388" s="352" t="s">
        <v>861</v>
      </c>
      <c r="P388" s="346" t="s">
        <v>404</v>
      </c>
      <c r="Q388" s="353">
        <v>0</v>
      </c>
    </row>
    <row r="389" spans="15:17" x14ac:dyDescent="0.2">
      <c r="O389" s="352" t="s">
        <v>862</v>
      </c>
      <c r="P389" s="346" t="s">
        <v>406</v>
      </c>
      <c r="Q389" s="353">
        <v>0</v>
      </c>
    </row>
    <row r="390" spans="15:17" x14ac:dyDescent="0.2">
      <c r="O390" s="352" t="s">
        <v>863</v>
      </c>
      <c r="P390" s="346" t="s">
        <v>408</v>
      </c>
      <c r="Q390" s="353">
        <v>0</v>
      </c>
    </row>
    <row r="391" spans="15:17" x14ac:dyDescent="0.2">
      <c r="O391" s="352" t="s">
        <v>864</v>
      </c>
      <c r="P391" s="346" t="s">
        <v>410</v>
      </c>
      <c r="Q391" s="353">
        <v>0</v>
      </c>
    </row>
    <row r="392" spans="15:17" x14ac:dyDescent="0.2">
      <c r="O392" s="352" t="s">
        <v>865</v>
      </c>
      <c r="P392" s="346" t="s">
        <v>412</v>
      </c>
      <c r="Q392" s="353">
        <v>0</v>
      </c>
    </row>
    <row r="393" spans="15:17" x14ac:dyDescent="0.2">
      <c r="O393" s="352" t="s">
        <v>866</v>
      </c>
      <c r="P393" s="346" t="s">
        <v>601</v>
      </c>
      <c r="Q393" s="353">
        <v>0</v>
      </c>
    </row>
    <row r="394" spans="15:17" x14ac:dyDescent="0.2">
      <c r="O394" s="352" t="s">
        <v>867</v>
      </c>
      <c r="P394" s="346" t="s">
        <v>602</v>
      </c>
      <c r="Q394" s="353">
        <v>0</v>
      </c>
    </row>
    <row r="395" spans="15:17" x14ac:dyDescent="0.2">
      <c r="O395" s="352" t="s">
        <v>868</v>
      </c>
      <c r="P395" s="346" t="s">
        <v>603</v>
      </c>
      <c r="Q395" s="353">
        <v>0</v>
      </c>
    </row>
    <row r="396" spans="15:17" x14ac:dyDescent="0.2">
      <c r="O396" s="352" t="s">
        <v>1232</v>
      </c>
      <c r="P396" s="346" t="s">
        <v>1038</v>
      </c>
      <c r="Q396" s="353">
        <v>0</v>
      </c>
    </row>
    <row r="397" spans="15:17" x14ac:dyDescent="0.2">
      <c r="O397" s="352" t="s">
        <v>1233</v>
      </c>
      <c r="P397" s="346" t="s">
        <v>1040</v>
      </c>
      <c r="Q397" s="353">
        <v>0</v>
      </c>
    </row>
    <row r="398" spans="15:17" x14ac:dyDescent="0.2">
      <c r="O398" s="352" t="s">
        <v>1234</v>
      </c>
      <c r="P398" s="346" t="s">
        <v>1042</v>
      </c>
      <c r="Q398" s="353">
        <v>0.45600000000000002</v>
      </c>
    </row>
    <row r="399" spans="15:17" x14ac:dyDescent="0.2">
      <c r="O399" s="352" t="s">
        <v>869</v>
      </c>
      <c r="P399" s="346" t="s">
        <v>418</v>
      </c>
      <c r="Q399" s="353">
        <v>0</v>
      </c>
    </row>
    <row r="400" spans="15:17" x14ac:dyDescent="0.2">
      <c r="O400" s="352" t="s">
        <v>870</v>
      </c>
      <c r="P400" s="346" t="s">
        <v>420</v>
      </c>
      <c r="Q400" s="353">
        <v>0</v>
      </c>
    </row>
    <row r="401" spans="15:17" x14ac:dyDescent="0.2">
      <c r="O401" s="352" t="s">
        <v>871</v>
      </c>
      <c r="P401" s="346" t="s">
        <v>605</v>
      </c>
      <c r="Q401" s="353">
        <v>0.1</v>
      </c>
    </row>
    <row r="402" spans="15:17" x14ac:dyDescent="0.2">
      <c r="O402" s="352" t="s">
        <v>872</v>
      </c>
      <c r="P402" s="346" t="s">
        <v>606</v>
      </c>
      <c r="Q402" s="353">
        <v>0.25</v>
      </c>
    </row>
    <row r="403" spans="15:17" x14ac:dyDescent="0.2">
      <c r="O403" s="352" t="s">
        <v>1235</v>
      </c>
      <c r="P403" s="346" t="s">
        <v>1048</v>
      </c>
      <c r="Q403" s="353">
        <v>0</v>
      </c>
    </row>
    <row r="404" spans="15:17" x14ac:dyDescent="0.2">
      <c r="O404" s="352" t="s">
        <v>1236</v>
      </c>
      <c r="P404" s="346" t="s">
        <v>1050</v>
      </c>
      <c r="Q404" s="353">
        <v>0.69</v>
      </c>
    </row>
    <row r="405" spans="15:17" x14ac:dyDescent="0.2">
      <c r="O405" s="352" t="s">
        <v>873</v>
      </c>
      <c r="P405" s="346" t="s">
        <v>638</v>
      </c>
      <c r="Q405" s="353">
        <v>0</v>
      </c>
    </row>
    <row r="406" spans="15:17" x14ac:dyDescent="0.2">
      <c r="O406" s="352" t="s">
        <v>1237</v>
      </c>
      <c r="P406" s="346" t="s">
        <v>1053</v>
      </c>
      <c r="Q406" s="353">
        <v>0</v>
      </c>
    </row>
    <row r="407" spans="15:17" x14ac:dyDescent="0.2">
      <c r="O407" s="352" t="s">
        <v>1238</v>
      </c>
      <c r="P407" s="346" t="s">
        <v>1055</v>
      </c>
      <c r="Q407" s="353">
        <v>0.43</v>
      </c>
    </row>
    <row r="408" spans="15:17" x14ac:dyDescent="0.2">
      <c r="O408" s="352" t="s">
        <v>874</v>
      </c>
      <c r="P408" s="346" t="s">
        <v>610</v>
      </c>
      <c r="Q408" s="353">
        <v>0.40099999999999997</v>
      </c>
    </row>
    <row r="409" spans="15:17" x14ac:dyDescent="0.2">
      <c r="O409" s="352" t="s">
        <v>875</v>
      </c>
      <c r="P409" s="346" t="s">
        <v>434</v>
      </c>
      <c r="Q409" s="353">
        <v>0</v>
      </c>
    </row>
    <row r="410" spans="15:17" x14ac:dyDescent="0.2">
      <c r="O410" s="352" t="s">
        <v>876</v>
      </c>
      <c r="P410" s="346" t="s">
        <v>436</v>
      </c>
      <c r="Q410" s="353">
        <v>0.125</v>
      </c>
    </row>
    <row r="411" spans="15:17" x14ac:dyDescent="0.2">
      <c r="O411" s="352" t="s">
        <v>877</v>
      </c>
      <c r="P411" s="346" t="s">
        <v>438</v>
      </c>
      <c r="Q411" s="353">
        <v>0.16899999999999998</v>
      </c>
    </row>
    <row r="412" spans="15:17" x14ac:dyDescent="0.2">
      <c r="O412" s="352" t="s">
        <v>878</v>
      </c>
      <c r="P412" s="346" t="s">
        <v>440</v>
      </c>
      <c r="Q412" s="353">
        <v>0.25700000000000001</v>
      </c>
    </row>
    <row r="413" spans="15:17" x14ac:dyDescent="0.2">
      <c r="O413" s="352" t="s">
        <v>1239</v>
      </c>
      <c r="P413" s="346" t="s">
        <v>442</v>
      </c>
      <c r="Q413" s="353">
        <v>0.30099999999999999</v>
      </c>
    </row>
    <row r="414" spans="15:17" x14ac:dyDescent="0.2">
      <c r="O414" s="352" t="s">
        <v>1240</v>
      </c>
      <c r="P414" s="346" t="s">
        <v>1063</v>
      </c>
      <c r="Q414" s="353">
        <v>0.378</v>
      </c>
    </row>
    <row r="415" spans="15:17" x14ac:dyDescent="0.2">
      <c r="O415" s="352" t="s">
        <v>1241</v>
      </c>
      <c r="P415" s="346" t="s">
        <v>1065</v>
      </c>
      <c r="Q415" s="353">
        <v>0</v>
      </c>
    </row>
    <row r="416" spans="15:17" x14ac:dyDescent="0.2">
      <c r="O416" s="352" t="s">
        <v>1242</v>
      </c>
      <c r="P416" s="346" t="s">
        <v>1067</v>
      </c>
      <c r="Q416" s="353">
        <v>0</v>
      </c>
    </row>
    <row r="417" spans="15:17" x14ac:dyDescent="0.2">
      <c r="O417" s="352" t="s">
        <v>1243</v>
      </c>
      <c r="P417" s="346" t="s">
        <v>1069</v>
      </c>
      <c r="Q417" s="353">
        <v>0.56699999999999995</v>
      </c>
    </row>
    <row r="418" spans="15:17" x14ac:dyDescent="0.2">
      <c r="O418" s="352" t="s">
        <v>879</v>
      </c>
      <c r="P418" s="346" t="s">
        <v>448</v>
      </c>
      <c r="Q418" s="353">
        <v>0</v>
      </c>
    </row>
    <row r="419" spans="15:17" x14ac:dyDescent="0.2">
      <c r="O419" s="352" t="s">
        <v>880</v>
      </c>
      <c r="P419" s="346" t="s">
        <v>450</v>
      </c>
      <c r="Q419" s="353">
        <v>0.2</v>
      </c>
    </row>
    <row r="420" spans="15:17" x14ac:dyDescent="0.2">
      <c r="O420" s="352" t="s">
        <v>881</v>
      </c>
      <c r="P420" s="346" t="s">
        <v>452</v>
      </c>
      <c r="Q420" s="353">
        <v>0</v>
      </c>
    </row>
    <row r="421" spans="15:17" x14ac:dyDescent="0.2">
      <c r="O421" s="352" t="s">
        <v>882</v>
      </c>
      <c r="P421" s="346" t="s">
        <v>454</v>
      </c>
      <c r="Q421" s="353">
        <v>0</v>
      </c>
    </row>
    <row r="422" spans="15:17" x14ac:dyDescent="0.2">
      <c r="O422" s="352" t="s">
        <v>883</v>
      </c>
      <c r="P422" s="346" t="s">
        <v>456</v>
      </c>
      <c r="Q422" s="353">
        <v>0.248</v>
      </c>
    </row>
    <row r="423" spans="15:17" x14ac:dyDescent="0.2">
      <c r="O423" s="352" t="s">
        <v>884</v>
      </c>
      <c r="P423" s="346" t="s">
        <v>458</v>
      </c>
      <c r="Q423" s="353">
        <v>0</v>
      </c>
    </row>
    <row r="424" spans="15:17" x14ac:dyDescent="0.2">
      <c r="O424" s="352" t="s">
        <v>885</v>
      </c>
      <c r="P424" s="346" t="s">
        <v>460</v>
      </c>
      <c r="Q424" s="353">
        <v>0</v>
      </c>
    </row>
    <row r="425" spans="15:17" x14ac:dyDescent="0.2">
      <c r="O425" s="352" t="s">
        <v>886</v>
      </c>
      <c r="P425" s="346" t="s">
        <v>613</v>
      </c>
      <c r="Q425" s="353">
        <v>0</v>
      </c>
    </row>
    <row r="426" spans="15:17" x14ac:dyDescent="0.2">
      <c r="O426" s="352" t="s">
        <v>887</v>
      </c>
      <c r="P426" s="346" t="s">
        <v>614</v>
      </c>
      <c r="Q426" s="353">
        <v>0.248</v>
      </c>
    </row>
    <row r="427" spans="15:17" x14ac:dyDescent="0.2">
      <c r="O427" s="352" t="s">
        <v>1244</v>
      </c>
      <c r="P427" s="346" t="s">
        <v>1080</v>
      </c>
      <c r="Q427" s="353">
        <v>0.161</v>
      </c>
    </row>
    <row r="428" spans="15:17" x14ac:dyDescent="0.2">
      <c r="O428" s="352" t="s">
        <v>1245</v>
      </c>
      <c r="P428" s="346" t="s">
        <v>1082</v>
      </c>
      <c r="Q428" s="353">
        <v>0.40799999999999997</v>
      </c>
    </row>
    <row r="429" spans="15:17" x14ac:dyDescent="0.2">
      <c r="O429" s="352" t="s">
        <v>888</v>
      </c>
      <c r="P429" s="346" t="s">
        <v>616</v>
      </c>
      <c r="Q429" s="353">
        <v>0.51</v>
      </c>
    </row>
    <row r="430" spans="15:17" x14ac:dyDescent="0.2">
      <c r="O430" s="352" t="s">
        <v>889</v>
      </c>
      <c r="P430" s="346" t="s">
        <v>468</v>
      </c>
      <c r="Q430" s="353">
        <v>0</v>
      </c>
    </row>
    <row r="431" spans="15:17" x14ac:dyDescent="0.2">
      <c r="O431" s="352" t="s">
        <v>1246</v>
      </c>
      <c r="P431" s="346" t="s">
        <v>1086</v>
      </c>
      <c r="Q431" s="353">
        <v>0</v>
      </c>
    </row>
    <row r="432" spans="15:17" x14ac:dyDescent="0.2">
      <c r="O432" s="352" t="s">
        <v>1247</v>
      </c>
      <c r="P432" s="346" t="s">
        <v>1088</v>
      </c>
      <c r="Q432" s="353">
        <v>0.29699999999999999</v>
      </c>
    </row>
    <row r="433" spans="15:17" x14ac:dyDescent="0.2">
      <c r="O433" s="352" t="s">
        <v>1248</v>
      </c>
      <c r="P433" s="346" t="s">
        <v>1090</v>
      </c>
      <c r="Q433" s="353">
        <v>0.439</v>
      </c>
    </row>
    <row r="434" spans="15:17" x14ac:dyDescent="0.2">
      <c r="O434" s="352" t="s">
        <v>890</v>
      </c>
      <c r="P434" s="346" t="s">
        <v>618</v>
      </c>
      <c r="Q434" s="353">
        <v>0</v>
      </c>
    </row>
    <row r="435" spans="15:17" x14ac:dyDescent="0.2">
      <c r="O435" s="354" t="s">
        <v>1249</v>
      </c>
      <c r="P435" s="346" t="s">
        <v>1250</v>
      </c>
      <c r="Q435" s="355">
        <v>0.505</v>
      </c>
    </row>
    <row r="436" spans="15:17" x14ac:dyDescent="0.2">
      <c r="O436" s="354" t="s">
        <v>891</v>
      </c>
      <c r="P436" s="346" t="s">
        <v>623</v>
      </c>
      <c r="Q436" s="355">
        <v>0.16500000000000001</v>
      </c>
    </row>
    <row r="437" spans="15:17" x14ac:dyDescent="0.2">
      <c r="O437" s="354" t="s">
        <v>892</v>
      </c>
      <c r="P437" s="346" t="s">
        <v>624</v>
      </c>
      <c r="Q437" s="355">
        <v>0</v>
      </c>
    </row>
    <row r="438" spans="15:17" x14ac:dyDescent="0.2">
      <c r="O438" s="354" t="s">
        <v>893</v>
      </c>
      <c r="P438" s="346" t="s">
        <v>639</v>
      </c>
      <c r="Q438" s="355">
        <v>0.2</v>
      </c>
    </row>
    <row r="439" spans="15:17" x14ac:dyDescent="0.2">
      <c r="O439" s="354" t="s">
        <v>894</v>
      </c>
      <c r="P439" s="346" t="s">
        <v>491</v>
      </c>
      <c r="Q439" s="355">
        <v>0</v>
      </c>
    </row>
    <row r="440" spans="15:17" x14ac:dyDescent="0.2">
      <c r="O440" s="354" t="s">
        <v>895</v>
      </c>
      <c r="P440" s="346" t="s">
        <v>493</v>
      </c>
      <c r="Q440" s="355">
        <v>0.217</v>
      </c>
    </row>
    <row r="441" spans="15:17" x14ac:dyDescent="0.2">
      <c r="O441" s="354" t="s">
        <v>896</v>
      </c>
      <c r="P441" s="346" t="s">
        <v>495</v>
      </c>
      <c r="Q441" s="355">
        <v>0.28200000000000003</v>
      </c>
    </row>
    <row r="442" spans="15:17" x14ac:dyDescent="0.2">
      <c r="O442" s="354" t="s">
        <v>897</v>
      </c>
      <c r="P442" s="346" t="s">
        <v>497</v>
      </c>
      <c r="Q442" s="355">
        <v>0.30399999999999999</v>
      </c>
    </row>
    <row r="443" spans="15:17" x14ac:dyDescent="0.2">
      <c r="O443" s="354" t="s">
        <v>1251</v>
      </c>
      <c r="P443" s="346" t="s">
        <v>499</v>
      </c>
      <c r="Q443" s="355">
        <v>0.49399999999999999</v>
      </c>
    </row>
    <row r="444" spans="15:17" x14ac:dyDescent="0.2">
      <c r="O444" s="354" t="s">
        <v>898</v>
      </c>
      <c r="P444" s="346" t="s">
        <v>640</v>
      </c>
      <c r="Q444" s="355">
        <v>0</v>
      </c>
    </row>
    <row r="445" spans="15:17" x14ac:dyDescent="0.2">
      <c r="O445" s="354" t="s">
        <v>1252</v>
      </c>
      <c r="P445" s="346" t="s">
        <v>1102</v>
      </c>
      <c r="Q445" s="355">
        <v>0.28499999999999998</v>
      </c>
    </row>
    <row r="446" spans="15:17" x14ac:dyDescent="0.2">
      <c r="O446" s="354" t="s">
        <v>1253</v>
      </c>
      <c r="P446" s="346" t="s">
        <v>1104</v>
      </c>
      <c r="Q446" s="355">
        <v>0.871</v>
      </c>
    </row>
    <row r="447" spans="15:17" x14ac:dyDescent="0.2">
      <c r="O447" s="354" t="s">
        <v>899</v>
      </c>
      <c r="P447" s="346" t="s">
        <v>641</v>
      </c>
      <c r="Q447" s="355">
        <v>0</v>
      </c>
    </row>
    <row r="448" spans="15:17" x14ac:dyDescent="0.2">
      <c r="O448" s="354" t="s">
        <v>1254</v>
      </c>
      <c r="P448" s="346" t="s">
        <v>1107</v>
      </c>
      <c r="Q448" s="355">
        <v>0.36499999999999999</v>
      </c>
    </row>
    <row r="449" spans="15:17" ht="13.5" thickBot="1" x14ac:dyDescent="0.25">
      <c r="O449" s="356" t="s">
        <v>1255</v>
      </c>
      <c r="P449" s="348" t="s">
        <v>1109</v>
      </c>
      <c r="Q449" s="357">
        <v>0.434</v>
      </c>
    </row>
    <row r="450" spans="15:17" x14ac:dyDescent="0.2">
      <c r="O450" s="354" t="s">
        <v>900</v>
      </c>
      <c r="P450" s="254" t="s">
        <v>196</v>
      </c>
      <c r="Q450" s="355">
        <v>0</v>
      </c>
    </row>
    <row r="451" spans="15:17" x14ac:dyDescent="0.2">
      <c r="O451" s="354" t="s">
        <v>901</v>
      </c>
      <c r="P451" s="254" t="s">
        <v>198</v>
      </c>
      <c r="Q451" s="355">
        <v>0.29199999999999998</v>
      </c>
    </row>
    <row r="452" spans="15:17" x14ac:dyDescent="0.2">
      <c r="O452" s="354" t="s">
        <v>902</v>
      </c>
      <c r="P452" s="254" t="s">
        <v>200</v>
      </c>
      <c r="Q452" s="355">
        <v>0.34799999999999998</v>
      </c>
    </row>
    <row r="453" spans="15:17" x14ac:dyDescent="0.2">
      <c r="O453" s="354" t="s">
        <v>903</v>
      </c>
      <c r="P453" s="254" t="s">
        <v>202</v>
      </c>
      <c r="Q453" s="355">
        <v>0.25</v>
      </c>
    </row>
    <row r="454" spans="15:17" x14ac:dyDescent="0.2">
      <c r="O454" s="354" t="s">
        <v>904</v>
      </c>
      <c r="P454" s="254" t="s">
        <v>204</v>
      </c>
      <c r="Q454" s="355">
        <v>0.378</v>
      </c>
    </row>
    <row r="455" spans="15:17" x14ac:dyDescent="0.2">
      <c r="O455" s="354" t="s">
        <v>905</v>
      </c>
      <c r="P455" s="254" t="s">
        <v>206</v>
      </c>
      <c r="Q455" s="355">
        <v>0</v>
      </c>
    </row>
    <row r="456" spans="15:17" x14ac:dyDescent="0.2">
      <c r="O456" s="354" t="s">
        <v>906</v>
      </c>
      <c r="P456" s="254" t="s">
        <v>208</v>
      </c>
      <c r="Q456" s="355">
        <v>0</v>
      </c>
    </row>
    <row r="457" spans="15:17" x14ac:dyDescent="0.2">
      <c r="O457" s="354" t="s">
        <v>907</v>
      </c>
      <c r="P457" s="254" t="s">
        <v>562</v>
      </c>
      <c r="Q457" s="355">
        <v>0</v>
      </c>
    </row>
    <row r="458" spans="15:17" x14ac:dyDescent="0.2">
      <c r="O458" s="354" t="s">
        <v>908</v>
      </c>
      <c r="P458" s="254" t="s">
        <v>909</v>
      </c>
      <c r="Q458" s="355">
        <v>0</v>
      </c>
    </row>
    <row r="459" spans="15:17" x14ac:dyDescent="0.2">
      <c r="O459" s="354" t="s">
        <v>910</v>
      </c>
      <c r="P459" s="254" t="s">
        <v>911</v>
      </c>
      <c r="Q459" s="355">
        <v>0.36599999999999999</v>
      </c>
    </row>
    <row r="460" spans="15:17" x14ac:dyDescent="0.2">
      <c r="O460" s="354" t="s">
        <v>912</v>
      </c>
      <c r="P460" s="254" t="s">
        <v>913</v>
      </c>
      <c r="Q460" s="355">
        <v>0</v>
      </c>
    </row>
    <row r="461" spans="15:17" x14ac:dyDescent="0.2">
      <c r="O461" s="354" t="s">
        <v>914</v>
      </c>
      <c r="P461" s="254" t="s">
        <v>915</v>
      </c>
      <c r="Q461" s="355">
        <v>0</v>
      </c>
    </row>
    <row r="462" spans="15:17" x14ac:dyDescent="0.2">
      <c r="O462" s="354" t="s">
        <v>916</v>
      </c>
      <c r="P462" s="254" t="s">
        <v>917</v>
      </c>
      <c r="Q462" s="355">
        <v>0.49799999999999994</v>
      </c>
    </row>
    <row r="463" spans="15:17" x14ac:dyDescent="0.2">
      <c r="O463" s="354" t="s">
        <v>918</v>
      </c>
      <c r="P463" s="254" t="s">
        <v>244</v>
      </c>
      <c r="Q463" s="355">
        <v>0</v>
      </c>
    </row>
    <row r="464" spans="15:17" x14ac:dyDescent="0.2">
      <c r="O464" s="354" t="s">
        <v>919</v>
      </c>
      <c r="P464" s="254" t="s">
        <v>246</v>
      </c>
      <c r="Q464" s="355">
        <v>0</v>
      </c>
    </row>
    <row r="465" spans="15:17" x14ac:dyDescent="0.2">
      <c r="O465" s="354" t="s">
        <v>920</v>
      </c>
      <c r="P465" s="254" t="s">
        <v>248</v>
      </c>
      <c r="Q465" s="355">
        <v>0.2</v>
      </c>
    </row>
    <row r="466" spans="15:17" x14ac:dyDescent="0.2">
      <c r="O466" s="354" t="s">
        <v>921</v>
      </c>
      <c r="P466" s="254" t="s">
        <v>250</v>
      </c>
      <c r="Q466" s="355">
        <v>0.495</v>
      </c>
    </row>
    <row r="467" spans="15:17" x14ac:dyDescent="0.2">
      <c r="O467" s="354" t="s">
        <v>922</v>
      </c>
      <c r="P467" s="254" t="s">
        <v>254</v>
      </c>
      <c r="Q467" s="355">
        <v>0</v>
      </c>
    </row>
    <row r="468" spans="15:17" x14ac:dyDescent="0.2">
      <c r="O468" s="354" t="s">
        <v>923</v>
      </c>
      <c r="P468" s="254" t="s">
        <v>256</v>
      </c>
      <c r="Q468" s="355">
        <v>0.2</v>
      </c>
    </row>
    <row r="469" spans="15:17" x14ac:dyDescent="0.2">
      <c r="O469" s="354" t="s">
        <v>924</v>
      </c>
      <c r="P469" s="254" t="s">
        <v>258</v>
      </c>
      <c r="Q469" s="355">
        <v>0.47600000000000003</v>
      </c>
    </row>
    <row r="470" spans="15:17" x14ac:dyDescent="0.2">
      <c r="O470" s="354" t="s">
        <v>925</v>
      </c>
      <c r="P470" s="254" t="s">
        <v>263</v>
      </c>
      <c r="Q470" s="355">
        <v>0</v>
      </c>
    </row>
    <row r="471" spans="15:17" x14ac:dyDescent="0.2">
      <c r="O471" s="354" t="s">
        <v>926</v>
      </c>
      <c r="P471" s="254" t="s">
        <v>265</v>
      </c>
      <c r="Q471" s="355">
        <v>0.378</v>
      </c>
    </row>
    <row r="472" spans="15:17" x14ac:dyDescent="0.2">
      <c r="O472" s="354" t="s">
        <v>927</v>
      </c>
      <c r="P472" s="254" t="s">
        <v>267</v>
      </c>
      <c r="Q472" s="355">
        <v>0</v>
      </c>
    </row>
    <row r="473" spans="15:17" x14ac:dyDescent="0.2">
      <c r="O473" s="354" t="s">
        <v>928</v>
      </c>
      <c r="P473" s="254" t="s">
        <v>270</v>
      </c>
      <c r="Q473" s="355">
        <v>0</v>
      </c>
    </row>
    <row r="474" spans="15:17" x14ac:dyDescent="0.2">
      <c r="O474" s="354" t="s">
        <v>929</v>
      </c>
      <c r="P474" s="254" t="s">
        <v>272</v>
      </c>
      <c r="Q474" s="355">
        <v>0</v>
      </c>
    </row>
    <row r="475" spans="15:17" x14ac:dyDescent="0.2">
      <c r="O475" s="354" t="s">
        <v>930</v>
      </c>
      <c r="P475" s="254" t="s">
        <v>274</v>
      </c>
      <c r="Q475" s="355">
        <v>0</v>
      </c>
    </row>
    <row r="476" spans="15:17" x14ac:dyDescent="0.2">
      <c r="O476" s="354" t="s">
        <v>931</v>
      </c>
      <c r="P476" s="254" t="s">
        <v>276</v>
      </c>
      <c r="Q476" s="355">
        <v>0</v>
      </c>
    </row>
    <row r="477" spans="15:17" x14ac:dyDescent="0.2">
      <c r="O477" s="354" t="s">
        <v>932</v>
      </c>
      <c r="P477" s="254" t="s">
        <v>278</v>
      </c>
      <c r="Q477" s="355">
        <v>0.1</v>
      </c>
    </row>
    <row r="478" spans="15:17" x14ac:dyDescent="0.2">
      <c r="O478" s="354" t="s">
        <v>933</v>
      </c>
      <c r="P478" s="254" t="s">
        <v>564</v>
      </c>
      <c r="Q478" s="355">
        <v>0.3</v>
      </c>
    </row>
    <row r="479" spans="15:17" x14ac:dyDescent="0.2">
      <c r="O479" s="354" t="s">
        <v>934</v>
      </c>
      <c r="P479" s="254" t="s">
        <v>565</v>
      </c>
      <c r="Q479" s="355">
        <v>0.4</v>
      </c>
    </row>
    <row r="480" spans="15:17" x14ac:dyDescent="0.2">
      <c r="O480" s="354" t="s">
        <v>935</v>
      </c>
      <c r="P480" s="254" t="s">
        <v>936</v>
      </c>
      <c r="Q480" s="355">
        <v>0.58399999999999996</v>
      </c>
    </row>
    <row r="481" spans="15:17" x14ac:dyDescent="0.2">
      <c r="O481" s="354" t="s">
        <v>937</v>
      </c>
      <c r="P481" s="254" t="s">
        <v>284</v>
      </c>
      <c r="Q481" s="355">
        <v>0</v>
      </c>
    </row>
    <row r="482" spans="15:17" x14ac:dyDescent="0.2">
      <c r="O482" s="354" t="s">
        <v>938</v>
      </c>
      <c r="P482" s="254" t="s">
        <v>286</v>
      </c>
      <c r="Q482" s="355">
        <v>0.503</v>
      </c>
    </row>
    <row r="483" spans="15:17" x14ac:dyDescent="0.2">
      <c r="O483" s="354" t="s">
        <v>939</v>
      </c>
      <c r="P483" s="254" t="s">
        <v>290</v>
      </c>
      <c r="Q483" s="355">
        <v>0</v>
      </c>
    </row>
    <row r="484" spans="15:17" x14ac:dyDescent="0.2">
      <c r="O484" s="354" t="s">
        <v>940</v>
      </c>
      <c r="P484" s="254" t="s">
        <v>292</v>
      </c>
      <c r="Q484" s="355">
        <v>0</v>
      </c>
    </row>
    <row r="485" spans="15:17" x14ac:dyDescent="0.2">
      <c r="O485" s="354" t="s">
        <v>941</v>
      </c>
      <c r="P485" s="254" t="s">
        <v>294</v>
      </c>
      <c r="Q485" s="355">
        <v>0.2</v>
      </c>
    </row>
    <row r="486" spans="15:17" x14ac:dyDescent="0.2">
      <c r="O486" s="354" t="s">
        <v>942</v>
      </c>
      <c r="P486" s="254" t="s">
        <v>296</v>
      </c>
      <c r="Q486" s="355">
        <v>0.22</v>
      </c>
    </row>
    <row r="487" spans="15:17" x14ac:dyDescent="0.2">
      <c r="O487" s="354" t="s">
        <v>943</v>
      </c>
      <c r="P487" s="254" t="s">
        <v>298</v>
      </c>
      <c r="Q487" s="355">
        <v>0.3</v>
      </c>
    </row>
    <row r="488" spans="15:17" x14ac:dyDescent="0.2">
      <c r="O488" s="354" t="s">
        <v>944</v>
      </c>
      <c r="P488" s="254" t="s">
        <v>300</v>
      </c>
      <c r="Q488" s="355">
        <v>0.34899999999999998</v>
      </c>
    </row>
    <row r="489" spans="15:17" x14ac:dyDescent="0.2">
      <c r="O489" s="354" t="s">
        <v>945</v>
      </c>
      <c r="P489" s="254" t="s">
        <v>302</v>
      </c>
      <c r="Q489" s="355">
        <v>0.37</v>
      </c>
    </row>
    <row r="490" spans="15:17" x14ac:dyDescent="0.2">
      <c r="O490" s="354" t="s">
        <v>946</v>
      </c>
      <c r="P490" s="254" t="s">
        <v>947</v>
      </c>
      <c r="Q490" s="355">
        <v>0.4</v>
      </c>
    </row>
    <row r="491" spans="15:17" x14ac:dyDescent="0.2">
      <c r="O491" s="354" t="s">
        <v>948</v>
      </c>
      <c r="P491" s="254" t="s">
        <v>949</v>
      </c>
      <c r="Q491" s="355">
        <v>0.36699999999999999</v>
      </c>
    </row>
    <row r="492" spans="15:17" x14ac:dyDescent="0.2">
      <c r="O492" s="354" t="s">
        <v>950</v>
      </c>
      <c r="P492" s="254" t="s">
        <v>951</v>
      </c>
      <c r="Q492" s="355">
        <v>0</v>
      </c>
    </row>
    <row r="493" spans="15:17" x14ac:dyDescent="0.2">
      <c r="O493" s="354" t="s">
        <v>952</v>
      </c>
      <c r="P493" s="254" t="s">
        <v>953</v>
      </c>
      <c r="Q493" s="355">
        <v>0.41399999999999998</v>
      </c>
    </row>
    <row r="494" spans="15:17" x14ac:dyDescent="0.2">
      <c r="O494" s="354" t="s">
        <v>954</v>
      </c>
      <c r="P494" s="254" t="s">
        <v>570</v>
      </c>
      <c r="Q494" s="355">
        <v>0</v>
      </c>
    </row>
    <row r="495" spans="15:17" x14ac:dyDescent="0.2">
      <c r="O495" s="354" t="s">
        <v>955</v>
      </c>
      <c r="P495" s="254" t="s">
        <v>956</v>
      </c>
      <c r="Q495" s="355">
        <v>0.441</v>
      </c>
    </row>
    <row r="496" spans="15:17" x14ac:dyDescent="0.2">
      <c r="O496" s="354" t="s">
        <v>957</v>
      </c>
      <c r="P496" s="254" t="s">
        <v>316</v>
      </c>
      <c r="Q496" s="355">
        <v>0</v>
      </c>
    </row>
    <row r="497" spans="15:17" x14ac:dyDescent="0.2">
      <c r="O497" s="354" t="s">
        <v>958</v>
      </c>
      <c r="P497" s="254" t="s">
        <v>571</v>
      </c>
      <c r="Q497" s="355">
        <v>0</v>
      </c>
    </row>
    <row r="498" spans="15:17" x14ac:dyDescent="0.2">
      <c r="O498" s="354" t="s">
        <v>959</v>
      </c>
      <c r="P498" s="254" t="s">
        <v>572</v>
      </c>
      <c r="Q498" s="355">
        <v>0.35899999999999999</v>
      </c>
    </row>
    <row r="499" spans="15:17" x14ac:dyDescent="0.2">
      <c r="O499" s="354" t="s">
        <v>960</v>
      </c>
      <c r="P499" s="254" t="s">
        <v>573</v>
      </c>
      <c r="Q499" s="355">
        <v>0.45600000000000002</v>
      </c>
    </row>
    <row r="500" spans="15:17" x14ac:dyDescent="0.2">
      <c r="O500" s="354" t="s">
        <v>961</v>
      </c>
      <c r="P500" s="254" t="s">
        <v>322</v>
      </c>
      <c r="Q500" s="355">
        <v>0.39900000000000002</v>
      </c>
    </row>
    <row r="501" spans="15:17" x14ac:dyDescent="0.2">
      <c r="O501" s="354" t="s">
        <v>962</v>
      </c>
      <c r="P501" s="254" t="s">
        <v>324</v>
      </c>
      <c r="Q501" s="355">
        <v>0.29899999999999999</v>
      </c>
    </row>
    <row r="502" spans="15:17" x14ac:dyDescent="0.2">
      <c r="O502" s="354" t="s">
        <v>963</v>
      </c>
      <c r="P502" s="254" t="s">
        <v>326</v>
      </c>
      <c r="Q502" s="355">
        <v>0.19900000000000001</v>
      </c>
    </row>
    <row r="503" spans="15:17" x14ac:dyDescent="0.2">
      <c r="O503" s="354" t="s">
        <v>964</v>
      </c>
      <c r="P503" s="254" t="s">
        <v>328</v>
      </c>
      <c r="Q503" s="355">
        <v>0</v>
      </c>
    </row>
    <row r="504" spans="15:17" x14ac:dyDescent="0.2">
      <c r="O504" s="354" t="s">
        <v>965</v>
      </c>
      <c r="P504" s="254" t="s">
        <v>330</v>
      </c>
      <c r="Q504" s="355">
        <v>0.45</v>
      </c>
    </row>
    <row r="505" spans="15:17" x14ac:dyDescent="0.2">
      <c r="O505" s="354" t="s">
        <v>966</v>
      </c>
      <c r="P505" s="254" t="s">
        <v>332</v>
      </c>
      <c r="Q505" s="355">
        <v>0.315</v>
      </c>
    </row>
    <row r="506" spans="15:17" x14ac:dyDescent="0.2">
      <c r="O506" s="354" t="s">
        <v>967</v>
      </c>
      <c r="P506" s="254" t="s">
        <v>574</v>
      </c>
      <c r="Q506" s="355">
        <v>0.23499999999999999</v>
      </c>
    </row>
    <row r="507" spans="15:17" x14ac:dyDescent="0.2">
      <c r="O507" s="354" t="s">
        <v>968</v>
      </c>
      <c r="P507" s="254" t="s">
        <v>575</v>
      </c>
      <c r="Q507" s="355">
        <v>0.58499999999999996</v>
      </c>
    </row>
    <row r="508" spans="15:17" x14ac:dyDescent="0.2">
      <c r="O508" s="354" t="s">
        <v>969</v>
      </c>
      <c r="P508" s="254" t="s">
        <v>631</v>
      </c>
      <c r="Q508" s="355">
        <v>0</v>
      </c>
    </row>
    <row r="509" spans="15:17" x14ac:dyDescent="0.2">
      <c r="O509" s="354" t="s">
        <v>970</v>
      </c>
      <c r="P509" s="254" t="s">
        <v>632</v>
      </c>
      <c r="Q509" s="355">
        <v>0.3</v>
      </c>
    </row>
    <row r="510" spans="15:17" x14ac:dyDescent="0.2">
      <c r="O510" s="354" t="s">
        <v>971</v>
      </c>
      <c r="P510" s="254" t="s">
        <v>633</v>
      </c>
      <c r="Q510" s="355">
        <v>0.45600000000000002</v>
      </c>
    </row>
    <row r="511" spans="15:17" x14ac:dyDescent="0.2">
      <c r="O511" s="354" t="s">
        <v>972</v>
      </c>
      <c r="P511" s="254" t="s">
        <v>634</v>
      </c>
      <c r="Q511" s="355">
        <v>0.52400000000000002</v>
      </c>
    </row>
    <row r="512" spans="15:17" x14ac:dyDescent="0.2">
      <c r="O512" s="354" t="s">
        <v>973</v>
      </c>
      <c r="P512" s="254" t="s">
        <v>974</v>
      </c>
      <c r="Q512" s="355">
        <v>0</v>
      </c>
    </row>
    <row r="513" spans="15:17" x14ac:dyDescent="0.2">
      <c r="O513" s="354" t="s">
        <v>975</v>
      </c>
      <c r="P513" s="254" t="s">
        <v>976</v>
      </c>
      <c r="Q513" s="355">
        <v>0</v>
      </c>
    </row>
    <row r="514" spans="15:17" x14ac:dyDescent="0.2">
      <c r="O514" s="354" t="s">
        <v>977</v>
      </c>
      <c r="P514" s="254" t="s">
        <v>978</v>
      </c>
      <c r="Q514" s="355">
        <v>0</v>
      </c>
    </row>
    <row r="515" spans="15:17" x14ac:dyDescent="0.2">
      <c r="O515" s="354" t="s">
        <v>979</v>
      </c>
      <c r="P515" s="254" t="s">
        <v>980</v>
      </c>
      <c r="Q515" s="355">
        <v>0</v>
      </c>
    </row>
    <row r="516" spans="15:17" x14ac:dyDescent="0.2">
      <c r="O516" s="354" t="s">
        <v>981</v>
      </c>
      <c r="P516" s="254" t="s">
        <v>982</v>
      </c>
      <c r="Q516" s="355">
        <v>0</v>
      </c>
    </row>
    <row r="517" spans="15:17" x14ac:dyDescent="0.2">
      <c r="O517" s="354" t="s">
        <v>983</v>
      </c>
      <c r="P517" s="254" t="s">
        <v>984</v>
      </c>
      <c r="Q517" s="355">
        <v>0</v>
      </c>
    </row>
    <row r="518" spans="15:17" x14ac:dyDescent="0.2">
      <c r="O518" s="354" t="s">
        <v>985</v>
      </c>
      <c r="P518" s="254" t="s">
        <v>986</v>
      </c>
      <c r="Q518" s="355">
        <v>0</v>
      </c>
    </row>
    <row r="519" spans="15:17" x14ac:dyDescent="0.2">
      <c r="O519" s="354" t="s">
        <v>987</v>
      </c>
      <c r="P519" s="254" t="s">
        <v>988</v>
      </c>
      <c r="Q519" s="355">
        <v>0</v>
      </c>
    </row>
    <row r="520" spans="15:17" x14ac:dyDescent="0.2">
      <c r="O520" s="354" t="s">
        <v>989</v>
      </c>
      <c r="P520" s="254" t="s">
        <v>990</v>
      </c>
      <c r="Q520" s="355">
        <v>0.434</v>
      </c>
    </row>
    <row r="521" spans="15:17" x14ac:dyDescent="0.2">
      <c r="O521" s="354" t="s">
        <v>991</v>
      </c>
      <c r="P521" s="254" t="s">
        <v>583</v>
      </c>
      <c r="Q521" s="355">
        <v>0</v>
      </c>
    </row>
    <row r="522" spans="15:17" x14ac:dyDescent="0.2">
      <c r="O522" s="354" t="s">
        <v>992</v>
      </c>
      <c r="P522" s="254" t="s">
        <v>993</v>
      </c>
      <c r="Q522" s="355">
        <v>0.44700000000000001</v>
      </c>
    </row>
    <row r="523" spans="15:17" x14ac:dyDescent="0.2">
      <c r="O523" s="354" t="s">
        <v>994</v>
      </c>
      <c r="P523" s="254" t="s">
        <v>358</v>
      </c>
      <c r="Q523" s="355">
        <v>0</v>
      </c>
    </row>
    <row r="524" spans="15:17" x14ac:dyDescent="0.2">
      <c r="O524" s="354" t="s">
        <v>995</v>
      </c>
      <c r="P524" s="254" t="s">
        <v>586</v>
      </c>
      <c r="Q524" s="355">
        <v>0.41499999999999998</v>
      </c>
    </row>
    <row r="525" spans="15:17" x14ac:dyDescent="0.2">
      <c r="O525" s="354" t="s">
        <v>996</v>
      </c>
      <c r="P525" s="254" t="s">
        <v>362</v>
      </c>
      <c r="Q525" s="355">
        <v>0</v>
      </c>
    </row>
    <row r="526" spans="15:17" x14ac:dyDescent="0.2">
      <c r="O526" s="354" t="s">
        <v>997</v>
      </c>
      <c r="P526" s="254" t="s">
        <v>364</v>
      </c>
      <c r="Q526" s="355">
        <v>0.44499999999999995</v>
      </c>
    </row>
    <row r="527" spans="15:17" x14ac:dyDescent="0.2">
      <c r="O527" s="354" t="s">
        <v>998</v>
      </c>
      <c r="P527" s="254" t="s">
        <v>587</v>
      </c>
      <c r="Q527" s="355">
        <v>0</v>
      </c>
    </row>
    <row r="528" spans="15:17" x14ac:dyDescent="0.2">
      <c r="O528" s="354" t="s">
        <v>999</v>
      </c>
      <c r="P528" s="254" t="s">
        <v>1000</v>
      </c>
      <c r="Q528" s="355">
        <v>0.47899999999999998</v>
      </c>
    </row>
    <row r="529" spans="15:17" x14ac:dyDescent="0.2">
      <c r="O529" s="354" t="s">
        <v>1001</v>
      </c>
      <c r="P529" s="254" t="s">
        <v>1002</v>
      </c>
      <c r="Q529" s="355">
        <v>0.47300000000000003</v>
      </c>
    </row>
    <row r="530" spans="15:17" x14ac:dyDescent="0.2">
      <c r="O530" s="354" t="s">
        <v>1003</v>
      </c>
      <c r="P530" s="254" t="s">
        <v>1004</v>
      </c>
      <c r="Q530" s="355">
        <v>0</v>
      </c>
    </row>
    <row r="531" spans="15:17" x14ac:dyDescent="0.2">
      <c r="O531" s="354" t="s">
        <v>1005</v>
      </c>
      <c r="P531" s="254" t="s">
        <v>1006</v>
      </c>
      <c r="Q531" s="355">
        <v>0.45400000000000001</v>
      </c>
    </row>
    <row r="532" spans="15:17" x14ac:dyDescent="0.2">
      <c r="O532" s="354" t="s">
        <v>1007</v>
      </c>
      <c r="P532" s="254" t="s">
        <v>372</v>
      </c>
      <c r="Q532" s="355">
        <v>0</v>
      </c>
    </row>
    <row r="533" spans="15:17" x14ac:dyDescent="0.2">
      <c r="O533" s="354" t="s">
        <v>1008</v>
      </c>
      <c r="P533" s="254" t="s">
        <v>1009</v>
      </c>
      <c r="Q533" s="355">
        <v>0.61399999999999999</v>
      </c>
    </row>
    <row r="534" spans="15:17" x14ac:dyDescent="0.2">
      <c r="O534" s="354" t="s">
        <v>1010</v>
      </c>
      <c r="P534" s="254" t="s">
        <v>593</v>
      </c>
      <c r="Q534" s="355">
        <v>0</v>
      </c>
    </row>
    <row r="535" spans="15:17" x14ac:dyDescent="0.2">
      <c r="O535" s="354" t="s">
        <v>1011</v>
      </c>
      <c r="P535" s="254" t="s">
        <v>594</v>
      </c>
      <c r="Q535" s="355">
        <v>0.45899999999999996</v>
      </c>
    </row>
    <row r="536" spans="15:17" x14ac:dyDescent="0.2">
      <c r="O536" s="354" t="s">
        <v>1012</v>
      </c>
      <c r="P536" s="254" t="s">
        <v>390</v>
      </c>
      <c r="Q536" s="355">
        <v>0</v>
      </c>
    </row>
    <row r="537" spans="15:17" x14ac:dyDescent="0.2">
      <c r="O537" s="354" t="s">
        <v>1013</v>
      </c>
      <c r="P537" s="254" t="s">
        <v>392</v>
      </c>
      <c r="Q537" s="355">
        <v>0.19400000000000001</v>
      </c>
    </row>
    <row r="538" spans="15:17" x14ac:dyDescent="0.2">
      <c r="O538" s="354" t="s">
        <v>1014</v>
      </c>
      <c r="P538" s="254" t="s">
        <v>595</v>
      </c>
      <c r="Q538" s="355">
        <v>0.26699999999999996</v>
      </c>
    </row>
    <row r="539" spans="15:17" x14ac:dyDescent="0.2">
      <c r="O539" s="354" t="s">
        <v>1015</v>
      </c>
      <c r="P539" s="254" t="s">
        <v>1016</v>
      </c>
      <c r="Q539" s="355">
        <v>0.29300000000000004</v>
      </c>
    </row>
    <row r="540" spans="15:17" x14ac:dyDescent="0.2">
      <c r="O540" s="354" t="s">
        <v>1017</v>
      </c>
      <c r="P540" s="254" t="s">
        <v>1018</v>
      </c>
      <c r="Q540" s="355">
        <v>0.32600000000000001</v>
      </c>
    </row>
    <row r="541" spans="15:17" x14ac:dyDescent="0.2">
      <c r="O541" s="354" t="s">
        <v>1019</v>
      </c>
      <c r="P541" s="254" t="s">
        <v>1020</v>
      </c>
      <c r="Q541" s="355">
        <v>0.46099999999999997</v>
      </c>
    </row>
    <row r="542" spans="15:17" x14ac:dyDescent="0.2">
      <c r="O542" s="354" t="s">
        <v>1021</v>
      </c>
      <c r="P542" s="254" t="s">
        <v>1022</v>
      </c>
      <c r="Q542" s="355">
        <v>0</v>
      </c>
    </row>
    <row r="543" spans="15:17" x14ac:dyDescent="0.2">
      <c r="O543" s="354" t="s">
        <v>1023</v>
      </c>
      <c r="P543" s="254" t="s">
        <v>1024</v>
      </c>
      <c r="Q543" s="355">
        <v>0.42000000000000004</v>
      </c>
    </row>
    <row r="544" spans="15:17" x14ac:dyDescent="0.2">
      <c r="O544" s="354" t="s">
        <v>1025</v>
      </c>
      <c r="P544" s="254" t="s">
        <v>635</v>
      </c>
      <c r="Q544" s="355">
        <v>0</v>
      </c>
    </row>
    <row r="545" spans="15:17" x14ac:dyDescent="0.2">
      <c r="O545" s="354" t="s">
        <v>1026</v>
      </c>
      <c r="P545" s="254" t="s">
        <v>636</v>
      </c>
      <c r="Q545" s="355">
        <v>0.29899999999999999</v>
      </c>
    </row>
    <row r="546" spans="15:17" x14ac:dyDescent="0.2">
      <c r="O546" s="354" t="s">
        <v>1027</v>
      </c>
      <c r="P546" s="254" t="s">
        <v>637</v>
      </c>
      <c r="Q546" s="355">
        <v>0.441</v>
      </c>
    </row>
    <row r="547" spans="15:17" x14ac:dyDescent="0.2">
      <c r="O547" s="354" t="s">
        <v>1028</v>
      </c>
      <c r="P547" s="254" t="s">
        <v>402</v>
      </c>
      <c r="Q547" s="355">
        <v>0</v>
      </c>
    </row>
    <row r="548" spans="15:17" x14ac:dyDescent="0.2">
      <c r="O548" s="354" t="s">
        <v>1029</v>
      </c>
      <c r="P548" s="254" t="s">
        <v>404</v>
      </c>
      <c r="Q548" s="355">
        <v>0</v>
      </c>
    </row>
    <row r="549" spans="15:17" x14ac:dyDescent="0.2">
      <c r="O549" s="354" t="s">
        <v>1030</v>
      </c>
      <c r="P549" s="254" t="s">
        <v>406</v>
      </c>
      <c r="Q549" s="355">
        <v>0</v>
      </c>
    </row>
    <row r="550" spans="15:17" x14ac:dyDescent="0.2">
      <c r="O550" s="354" t="s">
        <v>1031</v>
      </c>
      <c r="P550" s="254" t="s">
        <v>408</v>
      </c>
      <c r="Q550" s="355">
        <v>0</v>
      </c>
    </row>
    <row r="551" spans="15:17" x14ac:dyDescent="0.2">
      <c r="O551" s="354" t="s">
        <v>1032</v>
      </c>
      <c r="P551" s="254" t="s">
        <v>410</v>
      </c>
      <c r="Q551" s="355">
        <v>0</v>
      </c>
    </row>
    <row r="552" spans="15:17" x14ac:dyDescent="0.2">
      <c r="O552" s="354" t="s">
        <v>1033</v>
      </c>
      <c r="P552" s="254" t="s">
        <v>412</v>
      </c>
      <c r="Q552" s="355">
        <v>0</v>
      </c>
    </row>
    <row r="553" spans="15:17" x14ac:dyDescent="0.2">
      <c r="O553" s="354" t="s">
        <v>1034</v>
      </c>
      <c r="P553" s="254" t="s">
        <v>601</v>
      </c>
      <c r="Q553" s="355">
        <v>0</v>
      </c>
    </row>
    <row r="554" spans="15:17" x14ac:dyDescent="0.2">
      <c r="O554" s="354" t="s">
        <v>1035</v>
      </c>
      <c r="P554" s="254" t="s">
        <v>602</v>
      </c>
      <c r="Q554" s="355">
        <v>0</v>
      </c>
    </row>
    <row r="555" spans="15:17" x14ac:dyDescent="0.2">
      <c r="O555" s="354" t="s">
        <v>1036</v>
      </c>
      <c r="P555" s="254" t="s">
        <v>603</v>
      </c>
      <c r="Q555" s="355">
        <v>0</v>
      </c>
    </row>
    <row r="556" spans="15:17" x14ac:dyDescent="0.2">
      <c r="O556" s="354" t="s">
        <v>1037</v>
      </c>
      <c r="P556" s="254" t="s">
        <v>1038</v>
      </c>
      <c r="Q556" s="355">
        <v>0</v>
      </c>
    </row>
    <row r="557" spans="15:17" x14ac:dyDescent="0.2">
      <c r="O557" s="354" t="s">
        <v>1039</v>
      </c>
      <c r="P557" s="254" t="s">
        <v>1040</v>
      </c>
      <c r="Q557" s="355">
        <v>0</v>
      </c>
    </row>
    <row r="558" spans="15:17" x14ac:dyDescent="0.2">
      <c r="O558" s="354" t="s">
        <v>1041</v>
      </c>
      <c r="P558" s="254" t="s">
        <v>1042</v>
      </c>
      <c r="Q558" s="355">
        <v>0.39</v>
      </c>
    </row>
    <row r="559" spans="15:17" x14ac:dyDescent="0.2">
      <c r="O559" s="354" t="s">
        <v>1043</v>
      </c>
      <c r="P559" s="254" t="s">
        <v>418</v>
      </c>
      <c r="Q559" s="355">
        <v>0</v>
      </c>
    </row>
    <row r="560" spans="15:17" x14ac:dyDescent="0.2">
      <c r="O560" s="354" t="s">
        <v>1044</v>
      </c>
      <c r="P560" s="254" t="s">
        <v>420</v>
      </c>
      <c r="Q560" s="355">
        <v>0</v>
      </c>
    </row>
    <row r="561" spans="15:17" x14ac:dyDescent="0.2">
      <c r="O561" s="354" t="s">
        <v>1045</v>
      </c>
      <c r="P561" s="254" t="s">
        <v>605</v>
      </c>
      <c r="Q561" s="355">
        <v>0.1</v>
      </c>
    </row>
    <row r="562" spans="15:17" x14ac:dyDescent="0.2">
      <c r="O562" s="354" t="s">
        <v>1046</v>
      </c>
      <c r="P562" s="254" t="s">
        <v>606</v>
      </c>
      <c r="Q562" s="355">
        <v>0.25</v>
      </c>
    </row>
    <row r="563" spans="15:17" x14ac:dyDescent="0.2">
      <c r="O563" s="354" t="s">
        <v>1047</v>
      </c>
      <c r="P563" s="254" t="s">
        <v>1048</v>
      </c>
      <c r="Q563" s="355">
        <v>0</v>
      </c>
    </row>
    <row r="564" spans="15:17" x14ac:dyDescent="0.2">
      <c r="O564" s="354" t="s">
        <v>1049</v>
      </c>
      <c r="P564" s="254" t="s">
        <v>1050</v>
      </c>
      <c r="Q564" s="355">
        <v>0.62</v>
      </c>
    </row>
    <row r="565" spans="15:17" x14ac:dyDescent="0.2">
      <c r="O565" s="354" t="s">
        <v>1051</v>
      </c>
      <c r="P565" s="254" t="s">
        <v>638</v>
      </c>
      <c r="Q565" s="355">
        <v>0</v>
      </c>
    </row>
    <row r="566" spans="15:17" x14ac:dyDescent="0.2">
      <c r="O566" s="354" t="s">
        <v>1052</v>
      </c>
      <c r="P566" s="254" t="s">
        <v>1053</v>
      </c>
      <c r="Q566" s="355">
        <v>0</v>
      </c>
    </row>
    <row r="567" spans="15:17" x14ac:dyDescent="0.2">
      <c r="O567" s="354" t="s">
        <v>1054</v>
      </c>
      <c r="P567" s="254" t="s">
        <v>1055</v>
      </c>
      <c r="Q567" s="355">
        <v>0.64700000000000002</v>
      </c>
    </row>
    <row r="568" spans="15:17" x14ac:dyDescent="0.2">
      <c r="O568" s="354" t="s">
        <v>1056</v>
      </c>
      <c r="P568" s="254" t="s">
        <v>610</v>
      </c>
      <c r="Q568" s="355">
        <v>0.43600000000000005</v>
      </c>
    </row>
    <row r="569" spans="15:17" x14ac:dyDescent="0.2">
      <c r="O569" s="354" t="s">
        <v>1057</v>
      </c>
      <c r="P569" s="254" t="s">
        <v>434</v>
      </c>
      <c r="Q569" s="355">
        <v>0</v>
      </c>
    </row>
    <row r="570" spans="15:17" x14ac:dyDescent="0.2">
      <c r="O570" s="354" t="s">
        <v>1058</v>
      </c>
      <c r="P570" s="254" t="s">
        <v>436</v>
      </c>
      <c r="Q570" s="355">
        <v>0.125</v>
      </c>
    </row>
    <row r="571" spans="15:17" x14ac:dyDescent="0.2">
      <c r="O571" s="354" t="s">
        <v>1059</v>
      </c>
      <c r="P571" s="254" t="s">
        <v>438</v>
      </c>
      <c r="Q571" s="355">
        <v>0.16899999999999998</v>
      </c>
    </row>
    <row r="572" spans="15:17" x14ac:dyDescent="0.2">
      <c r="O572" s="354" t="s">
        <v>1060</v>
      </c>
      <c r="P572" s="254" t="s">
        <v>440</v>
      </c>
      <c r="Q572" s="355">
        <v>0.25700000000000001</v>
      </c>
    </row>
    <row r="573" spans="15:17" x14ac:dyDescent="0.2">
      <c r="O573" s="354" t="s">
        <v>1061</v>
      </c>
      <c r="P573" s="254" t="s">
        <v>442</v>
      </c>
      <c r="Q573" s="355">
        <v>0.30099999999999999</v>
      </c>
    </row>
    <row r="574" spans="15:17" x14ac:dyDescent="0.2">
      <c r="O574" s="354" t="s">
        <v>1062</v>
      </c>
      <c r="P574" s="254" t="s">
        <v>1063</v>
      </c>
      <c r="Q574" s="355">
        <v>0.378</v>
      </c>
    </row>
    <row r="575" spans="15:17" x14ac:dyDescent="0.2">
      <c r="O575" s="354" t="s">
        <v>1064</v>
      </c>
      <c r="P575" s="254" t="s">
        <v>1065</v>
      </c>
      <c r="Q575" s="355">
        <v>0</v>
      </c>
    </row>
    <row r="576" spans="15:17" x14ac:dyDescent="0.2">
      <c r="O576" s="354" t="s">
        <v>1066</v>
      </c>
      <c r="P576" s="254" t="s">
        <v>1067</v>
      </c>
      <c r="Q576" s="355">
        <v>0</v>
      </c>
    </row>
    <row r="577" spans="15:17" x14ac:dyDescent="0.2">
      <c r="O577" s="354" t="s">
        <v>1068</v>
      </c>
      <c r="P577" s="254" t="s">
        <v>1069</v>
      </c>
      <c r="Q577" s="355">
        <v>0.60799999999999998</v>
      </c>
    </row>
    <row r="578" spans="15:17" x14ac:dyDescent="0.2">
      <c r="O578" s="354" t="s">
        <v>1070</v>
      </c>
      <c r="P578" s="254" t="s">
        <v>448</v>
      </c>
      <c r="Q578" s="355">
        <v>0</v>
      </c>
    </row>
    <row r="579" spans="15:17" x14ac:dyDescent="0.2">
      <c r="O579" s="354" t="s">
        <v>1071</v>
      </c>
      <c r="P579" s="254" t="s">
        <v>450</v>
      </c>
      <c r="Q579" s="355">
        <v>0.2</v>
      </c>
    </row>
    <row r="580" spans="15:17" x14ac:dyDescent="0.2">
      <c r="O580" s="354" t="s">
        <v>1072</v>
      </c>
      <c r="P580" s="254" t="s">
        <v>452</v>
      </c>
      <c r="Q580" s="355">
        <v>0</v>
      </c>
    </row>
    <row r="581" spans="15:17" x14ac:dyDescent="0.2">
      <c r="O581" s="354" t="s">
        <v>1073</v>
      </c>
      <c r="P581" s="254" t="s">
        <v>454</v>
      </c>
      <c r="Q581" s="355">
        <v>0</v>
      </c>
    </row>
    <row r="582" spans="15:17" x14ac:dyDescent="0.2">
      <c r="O582" s="354" t="s">
        <v>1074</v>
      </c>
      <c r="P582" s="254" t="s">
        <v>456</v>
      </c>
      <c r="Q582" s="355">
        <v>0.248</v>
      </c>
    </row>
    <row r="583" spans="15:17" x14ac:dyDescent="0.2">
      <c r="O583" s="354" t="s">
        <v>1075</v>
      </c>
      <c r="P583" s="254" t="s">
        <v>458</v>
      </c>
      <c r="Q583" s="355">
        <v>0</v>
      </c>
    </row>
    <row r="584" spans="15:17" x14ac:dyDescent="0.2">
      <c r="O584" s="354" t="s">
        <v>1076</v>
      </c>
      <c r="P584" s="254" t="s">
        <v>460</v>
      </c>
      <c r="Q584" s="355">
        <v>0</v>
      </c>
    </row>
    <row r="585" spans="15:17" x14ac:dyDescent="0.2">
      <c r="O585" s="354" t="s">
        <v>1077</v>
      </c>
      <c r="P585" s="254" t="s">
        <v>613</v>
      </c>
      <c r="Q585" s="355">
        <v>0</v>
      </c>
    </row>
    <row r="586" spans="15:17" x14ac:dyDescent="0.2">
      <c r="O586" s="354" t="s">
        <v>1078</v>
      </c>
      <c r="P586" s="254" t="s">
        <v>614</v>
      </c>
      <c r="Q586" s="355">
        <v>0.248</v>
      </c>
    </row>
    <row r="587" spans="15:17" x14ac:dyDescent="0.2">
      <c r="O587" s="354" t="s">
        <v>1079</v>
      </c>
      <c r="P587" s="254" t="s">
        <v>1080</v>
      </c>
      <c r="Q587" s="355">
        <v>0.161</v>
      </c>
    </row>
    <row r="588" spans="15:17" x14ac:dyDescent="0.2">
      <c r="O588" s="354" t="s">
        <v>1081</v>
      </c>
      <c r="P588" s="254" t="s">
        <v>1082</v>
      </c>
      <c r="Q588" s="355">
        <v>0.38900000000000001</v>
      </c>
    </row>
    <row r="589" spans="15:17" x14ac:dyDescent="0.2">
      <c r="O589" s="354" t="s">
        <v>1083</v>
      </c>
      <c r="P589" s="254" t="s">
        <v>616</v>
      </c>
      <c r="Q589" s="355">
        <v>0.36099999999999999</v>
      </c>
    </row>
    <row r="590" spans="15:17" x14ac:dyDescent="0.2">
      <c r="O590" s="354" t="s">
        <v>1084</v>
      </c>
      <c r="P590" s="254" t="s">
        <v>468</v>
      </c>
      <c r="Q590" s="355">
        <v>0</v>
      </c>
    </row>
    <row r="591" spans="15:17" x14ac:dyDescent="0.2">
      <c r="O591" s="354" t="s">
        <v>1085</v>
      </c>
      <c r="P591" s="254" t="s">
        <v>1086</v>
      </c>
      <c r="Q591" s="355">
        <v>0</v>
      </c>
    </row>
    <row r="592" spans="15:17" x14ac:dyDescent="0.2">
      <c r="O592" s="354" t="s">
        <v>1087</v>
      </c>
      <c r="P592" s="254" t="s">
        <v>1088</v>
      </c>
      <c r="Q592" s="355">
        <v>0.29699999999999999</v>
      </c>
    </row>
    <row r="593" spans="15:17" x14ac:dyDescent="0.2">
      <c r="O593" s="354" t="s">
        <v>1089</v>
      </c>
      <c r="P593" s="254" t="s">
        <v>1090</v>
      </c>
      <c r="Q593" s="355">
        <v>0.504</v>
      </c>
    </row>
    <row r="594" spans="15:17" x14ac:dyDescent="0.2">
      <c r="O594" s="354" t="s">
        <v>1091</v>
      </c>
      <c r="P594" s="254" t="s">
        <v>618</v>
      </c>
      <c r="Q594" s="355">
        <v>0</v>
      </c>
    </row>
    <row r="595" spans="15:17" x14ac:dyDescent="0.2">
      <c r="O595" s="354" t="s">
        <v>1092</v>
      </c>
      <c r="P595" s="254" t="s">
        <v>623</v>
      </c>
      <c r="Q595" s="355">
        <v>0.16500000000000001</v>
      </c>
    </row>
    <row r="596" spans="15:17" x14ac:dyDescent="0.2">
      <c r="O596" s="354" t="s">
        <v>1093</v>
      </c>
      <c r="P596" s="254" t="s">
        <v>624</v>
      </c>
      <c r="Q596" s="355">
        <v>0</v>
      </c>
    </row>
    <row r="597" spans="15:17" x14ac:dyDescent="0.2">
      <c r="O597" s="354" t="s">
        <v>1094</v>
      </c>
      <c r="P597" s="254" t="s">
        <v>639</v>
      </c>
      <c r="Q597" s="355">
        <v>0.72299999999999998</v>
      </c>
    </row>
    <row r="598" spans="15:17" x14ac:dyDescent="0.2">
      <c r="O598" s="354" t="s">
        <v>1095</v>
      </c>
      <c r="P598" s="254" t="s">
        <v>491</v>
      </c>
      <c r="Q598" s="355">
        <v>0</v>
      </c>
    </row>
    <row r="599" spans="15:17" x14ac:dyDescent="0.2">
      <c r="O599" s="354" t="s">
        <v>1096</v>
      </c>
      <c r="P599" s="254" t="s">
        <v>493</v>
      </c>
      <c r="Q599" s="355">
        <v>0.217</v>
      </c>
    </row>
    <row r="600" spans="15:17" x14ac:dyDescent="0.2">
      <c r="O600" s="354" t="s">
        <v>1097</v>
      </c>
      <c r="P600" s="254" t="s">
        <v>495</v>
      </c>
      <c r="Q600" s="355">
        <v>0.28200000000000003</v>
      </c>
    </row>
    <row r="601" spans="15:17" x14ac:dyDescent="0.2">
      <c r="O601" s="354" t="s">
        <v>1098</v>
      </c>
      <c r="P601" s="254" t="s">
        <v>497</v>
      </c>
      <c r="Q601" s="355">
        <v>0.30399999999999999</v>
      </c>
    </row>
    <row r="602" spans="15:17" x14ac:dyDescent="0.2">
      <c r="O602" s="354" t="s">
        <v>1099</v>
      </c>
      <c r="P602" s="254" t="s">
        <v>499</v>
      </c>
      <c r="Q602" s="355">
        <v>0.56200000000000006</v>
      </c>
    </row>
    <row r="603" spans="15:17" x14ac:dyDescent="0.2">
      <c r="O603" s="354" t="s">
        <v>1100</v>
      </c>
      <c r="P603" s="254" t="s">
        <v>640</v>
      </c>
      <c r="Q603" s="355">
        <v>0</v>
      </c>
    </row>
    <row r="604" spans="15:17" x14ac:dyDescent="0.2">
      <c r="O604" s="354" t="s">
        <v>1101</v>
      </c>
      <c r="P604" s="254" t="s">
        <v>1102</v>
      </c>
      <c r="Q604" s="355">
        <v>0.28499999999999998</v>
      </c>
    </row>
    <row r="605" spans="15:17" x14ac:dyDescent="0.2">
      <c r="O605" s="354" t="s">
        <v>1103</v>
      </c>
      <c r="P605" s="254" t="s">
        <v>1104</v>
      </c>
      <c r="Q605" s="355">
        <v>0</v>
      </c>
    </row>
    <row r="606" spans="15:17" x14ac:dyDescent="0.2">
      <c r="O606" s="354" t="s">
        <v>1105</v>
      </c>
      <c r="P606" s="254" t="s">
        <v>641</v>
      </c>
      <c r="Q606" s="355">
        <v>0</v>
      </c>
    </row>
    <row r="607" spans="15:17" x14ac:dyDescent="0.2">
      <c r="O607" s="354" t="s">
        <v>1106</v>
      </c>
      <c r="P607" s="254" t="s">
        <v>1107</v>
      </c>
      <c r="Q607" s="355">
        <v>0.35300000000000004</v>
      </c>
    </row>
    <row r="608" spans="15:17" x14ac:dyDescent="0.2">
      <c r="O608" s="354" t="s">
        <v>1108</v>
      </c>
      <c r="P608" s="254" t="s">
        <v>1109</v>
      </c>
      <c r="Q608" s="355">
        <v>0.438</v>
      </c>
    </row>
    <row r="609" spans="15:17" ht="13.5" thickBot="1" x14ac:dyDescent="0.25">
      <c r="O609" s="358" t="s">
        <v>1256</v>
      </c>
      <c r="P609" s="256" t="s">
        <v>1110</v>
      </c>
      <c r="Q609" s="357">
        <v>0.42899999999999999</v>
      </c>
    </row>
    <row r="610" spans="15:17" x14ac:dyDescent="0.2">
      <c r="O610" s="359" t="s">
        <v>1481</v>
      </c>
      <c r="P610" t="s">
        <v>1314</v>
      </c>
      <c r="Q610" s="360">
        <v>0</v>
      </c>
    </row>
    <row r="611" spans="15:17" x14ac:dyDescent="0.2">
      <c r="O611" s="359" t="s">
        <v>1482</v>
      </c>
      <c r="P611" t="s">
        <v>1315</v>
      </c>
      <c r="Q611" s="360">
        <v>0</v>
      </c>
    </row>
    <row r="612" spans="15:17" x14ac:dyDescent="0.2">
      <c r="O612" s="359" t="s">
        <v>1483</v>
      </c>
      <c r="P612" t="s">
        <v>1316</v>
      </c>
      <c r="Q612" s="360">
        <v>0</v>
      </c>
    </row>
    <row r="613" spans="15:17" x14ac:dyDescent="0.2">
      <c r="O613" s="359" t="s">
        <v>1484</v>
      </c>
      <c r="P613" t="s">
        <v>1317</v>
      </c>
      <c r="Q613" s="360">
        <v>0</v>
      </c>
    </row>
    <row r="614" spans="15:17" x14ac:dyDescent="0.2">
      <c r="O614" s="359" t="s">
        <v>1485</v>
      </c>
      <c r="P614" t="s">
        <v>1318</v>
      </c>
      <c r="Q614" s="360">
        <v>0</v>
      </c>
    </row>
    <row r="615" spans="15:17" x14ac:dyDescent="0.2">
      <c r="O615" s="359" t="s">
        <v>1486</v>
      </c>
      <c r="P615" t="s">
        <v>1319</v>
      </c>
      <c r="Q615" s="360">
        <v>0</v>
      </c>
    </row>
    <row r="616" spans="15:17" x14ac:dyDescent="0.2">
      <c r="O616" s="359" t="s">
        <v>1487</v>
      </c>
      <c r="P616" t="s">
        <v>1320</v>
      </c>
      <c r="Q616" s="360">
        <v>0</v>
      </c>
    </row>
    <row r="617" spans="15:17" x14ac:dyDescent="0.2">
      <c r="O617" s="359" t="s">
        <v>1488</v>
      </c>
      <c r="P617" t="s">
        <v>1321</v>
      </c>
      <c r="Q617" s="360">
        <v>0</v>
      </c>
    </row>
    <row r="618" spans="15:17" x14ac:dyDescent="0.2">
      <c r="O618" s="359" t="s">
        <v>1489</v>
      </c>
      <c r="P618" t="s">
        <v>1322</v>
      </c>
      <c r="Q618" s="360">
        <v>0</v>
      </c>
    </row>
    <row r="619" spans="15:17" x14ac:dyDescent="0.2">
      <c r="O619" s="359" t="s">
        <v>1490</v>
      </c>
      <c r="P619" t="s">
        <v>1323</v>
      </c>
      <c r="Q619" s="360">
        <v>0.41899999999999998</v>
      </c>
    </row>
    <row r="620" spans="15:17" x14ac:dyDescent="0.2">
      <c r="O620" s="364" t="s">
        <v>1428</v>
      </c>
      <c r="P620" s="254" t="s">
        <v>1260</v>
      </c>
      <c r="Q620" s="355">
        <v>0</v>
      </c>
    </row>
    <row r="621" spans="15:17" x14ac:dyDescent="0.2">
      <c r="O621" s="359" t="s">
        <v>1591</v>
      </c>
      <c r="P621" t="s">
        <v>1261</v>
      </c>
      <c r="Q621" s="360">
        <v>0.29199999999999998</v>
      </c>
    </row>
    <row r="622" spans="15:17" x14ac:dyDescent="0.2">
      <c r="O622" s="359" t="s">
        <v>1429</v>
      </c>
      <c r="P622" t="s">
        <v>1262</v>
      </c>
      <c r="Q622" s="360">
        <v>0.313</v>
      </c>
    </row>
    <row r="623" spans="15:17" x14ac:dyDescent="0.2">
      <c r="O623" s="359" t="s">
        <v>1430</v>
      </c>
      <c r="P623" t="s">
        <v>1263</v>
      </c>
      <c r="Q623" s="360">
        <v>0.25</v>
      </c>
    </row>
    <row r="624" spans="15:17" x14ac:dyDescent="0.2">
      <c r="O624" s="359" t="s">
        <v>1431</v>
      </c>
      <c r="P624" t="s">
        <v>1264</v>
      </c>
      <c r="Q624" s="360">
        <v>0.38600000000000001</v>
      </c>
    </row>
    <row r="625" spans="15:17" x14ac:dyDescent="0.2">
      <c r="O625" s="359" t="s">
        <v>1432</v>
      </c>
      <c r="P625" t="s">
        <v>1265</v>
      </c>
      <c r="Q625" s="360">
        <v>0.36599999999999999</v>
      </c>
    </row>
    <row r="626" spans="15:17" x14ac:dyDescent="0.2">
      <c r="O626" s="359" t="s">
        <v>1433</v>
      </c>
      <c r="P626" t="s">
        <v>1266</v>
      </c>
      <c r="Q626" s="360">
        <v>0.39200000000000002</v>
      </c>
    </row>
    <row r="627" spans="15:17" x14ac:dyDescent="0.2">
      <c r="O627" s="359" t="s">
        <v>1434</v>
      </c>
      <c r="P627" t="s">
        <v>1267</v>
      </c>
      <c r="Q627" s="360">
        <v>0</v>
      </c>
    </row>
    <row r="628" spans="15:17" x14ac:dyDescent="0.2">
      <c r="O628" s="359" t="s">
        <v>1435</v>
      </c>
      <c r="P628" t="s">
        <v>1268</v>
      </c>
      <c r="Q628" s="360">
        <v>0</v>
      </c>
    </row>
    <row r="629" spans="15:17" x14ac:dyDescent="0.2">
      <c r="O629" s="359" t="s">
        <v>1436</v>
      </c>
      <c r="P629" t="s">
        <v>1269</v>
      </c>
      <c r="Q629" s="360">
        <v>0.2</v>
      </c>
    </row>
    <row r="630" spans="15:17" x14ac:dyDescent="0.2">
      <c r="O630" s="359" t="s">
        <v>1437</v>
      </c>
      <c r="P630" t="s">
        <v>1270</v>
      </c>
      <c r="Q630" s="360">
        <v>0.60799999999999998</v>
      </c>
    </row>
    <row r="631" spans="15:17" x14ac:dyDescent="0.2">
      <c r="O631" s="359" t="s">
        <v>1438</v>
      </c>
      <c r="P631" t="s">
        <v>1271</v>
      </c>
      <c r="Q631" s="360">
        <v>0</v>
      </c>
    </row>
    <row r="632" spans="15:17" x14ac:dyDescent="0.2">
      <c r="O632" s="359" t="s">
        <v>1439</v>
      </c>
      <c r="P632" t="s">
        <v>1272</v>
      </c>
      <c r="Q632" s="360">
        <v>0</v>
      </c>
    </row>
    <row r="633" spans="15:17" x14ac:dyDescent="0.2">
      <c r="O633" s="359" t="s">
        <v>1440</v>
      </c>
      <c r="P633" t="s">
        <v>1273</v>
      </c>
      <c r="Q633" s="360">
        <v>0.19900000000000001</v>
      </c>
    </row>
    <row r="634" spans="15:17" x14ac:dyDescent="0.2">
      <c r="O634" s="359" t="s">
        <v>1441</v>
      </c>
      <c r="P634" t="s">
        <v>1274</v>
      </c>
      <c r="Q634" s="360">
        <v>0.72900000000000009</v>
      </c>
    </row>
    <row r="635" spans="15:17" x14ac:dyDescent="0.2">
      <c r="O635" s="359" t="s">
        <v>1442</v>
      </c>
      <c r="P635" t="s">
        <v>1275</v>
      </c>
      <c r="Q635" s="360">
        <v>0</v>
      </c>
    </row>
    <row r="636" spans="15:17" x14ac:dyDescent="0.2">
      <c r="O636" s="359" t="s">
        <v>1443</v>
      </c>
      <c r="P636" t="s">
        <v>1276</v>
      </c>
      <c r="Q636" s="360">
        <v>0</v>
      </c>
    </row>
    <row r="637" spans="15:17" x14ac:dyDescent="0.2">
      <c r="O637" s="359" t="s">
        <v>1444</v>
      </c>
      <c r="P637" t="s">
        <v>1277</v>
      </c>
      <c r="Q637" s="360">
        <v>0</v>
      </c>
    </row>
    <row r="638" spans="15:17" x14ac:dyDescent="0.2">
      <c r="O638" s="359" t="s">
        <v>1445</v>
      </c>
      <c r="P638" t="s">
        <v>1278</v>
      </c>
      <c r="Q638" s="360">
        <v>0</v>
      </c>
    </row>
    <row r="639" spans="15:17" x14ac:dyDescent="0.2">
      <c r="O639" s="359" t="s">
        <v>1446</v>
      </c>
      <c r="P639" t="s">
        <v>1279</v>
      </c>
      <c r="Q639" s="360">
        <v>0.4</v>
      </c>
    </row>
    <row r="640" spans="15:17" x14ac:dyDescent="0.2">
      <c r="O640" s="359" t="s">
        <v>1447</v>
      </c>
      <c r="P640" t="s">
        <v>1280</v>
      </c>
      <c r="Q640" s="360">
        <v>0.4</v>
      </c>
    </row>
    <row r="641" spans="15:17" x14ac:dyDescent="0.2">
      <c r="O641" s="359" t="s">
        <v>1448</v>
      </c>
      <c r="P641" t="s">
        <v>1281</v>
      </c>
      <c r="Q641" s="360">
        <v>0.3</v>
      </c>
    </row>
    <row r="642" spans="15:17" x14ac:dyDescent="0.2">
      <c r="O642" s="359" t="s">
        <v>1449</v>
      </c>
      <c r="P642" t="s">
        <v>1282</v>
      </c>
      <c r="Q642" s="360">
        <v>0</v>
      </c>
    </row>
    <row r="643" spans="15:17" x14ac:dyDescent="0.2">
      <c r="O643" s="359" t="s">
        <v>1450</v>
      </c>
      <c r="P643" t="s">
        <v>1283</v>
      </c>
      <c r="Q643" s="360">
        <v>0</v>
      </c>
    </row>
    <row r="644" spans="15:17" x14ac:dyDescent="0.2">
      <c r="O644" s="359" t="s">
        <v>1451</v>
      </c>
      <c r="P644" t="s">
        <v>1284</v>
      </c>
      <c r="Q644" s="360">
        <v>0</v>
      </c>
    </row>
    <row r="645" spans="15:17" x14ac:dyDescent="0.2">
      <c r="O645" s="359" t="s">
        <v>1452</v>
      </c>
      <c r="P645" t="s">
        <v>1285</v>
      </c>
      <c r="Q645" s="360">
        <v>0.70499999999999996</v>
      </c>
    </row>
    <row r="646" spans="15:17" x14ac:dyDescent="0.2">
      <c r="O646" s="359" t="s">
        <v>1453</v>
      </c>
      <c r="P646" t="s">
        <v>1286</v>
      </c>
      <c r="Q646" s="360">
        <v>0</v>
      </c>
    </row>
    <row r="647" spans="15:17" x14ac:dyDescent="0.2">
      <c r="O647" s="359" t="s">
        <v>1454</v>
      </c>
      <c r="P647" t="s">
        <v>1287</v>
      </c>
      <c r="Q647" s="360">
        <v>0.98699999999999999</v>
      </c>
    </row>
    <row r="648" spans="15:17" x14ac:dyDescent="0.2">
      <c r="O648" s="359" t="s">
        <v>1455</v>
      </c>
      <c r="P648" t="s">
        <v>1288</v>
      </c>
      <c r="Q648" s="360">
        <v>0</v>
      </c>
    </row>
    <row r="649" spans="15:17" x14ac:dyDescent="0.2">
      <c r="O649" s="359" t="s">
        <v>1456</v>
      </c>
      <c r="P649" t="s">
        <v>1289</v>
      </c>
      <c r="Q649" s="360">
        <v>0</v>
      </c>
    </row>
    <row r="650" spans="15:17" x14ac:dyDescent="0.2">
      <c r="O650" s="359" t="s">
        <v>1457</v>
      </c>
      <c r="P650" t="s">
        <v>1290</v>
      </c>
      <c r="Q650" s="360">
        <v>0.3</v>
      </c>
    </row>
    <row r="651" spans="15:17" x14ac:dyDescent="0.2">
      <c r="O651" s="359" t="s">
        <v>1458</v>
      </c>
      <c r="P651" t="s">
        <v>1291</v>
      </c>
      <c r="Q651" s="360">
        <v>0.34900000000000003</v>
      </c>
    </row>
    <row r="652" spans="15:17" x14ac:dyDescent="0.2">
      <c r="O652" s="359" t="s">
        <v>1459</v>
      </c>
      <c r="P652" t="s">
        <v>1292</v>
      </c>
      <c r="Q652" s="360">
        <v>0.37</v>
      </c>
    </row>
    <row r="653" spans="15:17" x14ac:dyDescent="0.2">
      <c r="O653" s="359" t="s">
        <v>1460</v>
      </c>
      <c r="P653" t="s">
        <v>1293</v>
      </c>
      <c r="Q653" s="360">
        <v>0.432</v>
      </c>
    </row>
    <row r="654" spans="15:17" x14ac:dyDescent="0.2">
      <c r="O654" s="359" t="s">
        <v>1461</v>
      </c>
      <c r="P654" t="s">
        <v>1294</v>
      </c>
      <c r="Q654" s="360">
        <v>0</v>
      </c>
    </row>
    <row r="655" spans="15:17" x14ac:dyDescent="0.2">
      <c r="O655" s="359" t="s">
        <v>1462</v>
      </c>
      <c r="P655" t="s">
        <v>1295</v>
      </c>
      <c r="Q655" s="360">
        <v>0.45</v>
      </c>
    </row>
    <row r="656" spans="15:17" x14ac:dyDescent="0.2">
      <c r="O656" s="359" t="s">
        <v>1463</v>
      </c>
      <c r="P656" t="s">
        <v>1296</v>
      </c>
      <c r="Q656" s="360">
        <v>0</v>
      </c>
    </row>
    <row r="657" spans="15:17" x14ac:dyDescent="0.2">
      <c r="O657" s="359" t="s">
        <v>1464</v>
      </c>
      <c r="P657" t="s">
        <v>1297</v>
      </c>
      <c r="Q657" s="360">
        <v>0.39500000000000002</v>
      </c>
    </row>
    <row r="658" spans="15:17" x14ac:dyDescent="0.2">
      <c r="O658" s="359" t="s">
        <v>1465</v>
      </c>
      <c r="P658" t="s">
        <v>1298</v>
      </c>
      <c r="Q658" s="360">
        <v>0</v>
      </c>
    </row>
    <row r="659" spans="15:17" x14ac:dyDescent="0.2">
      <c r="O659" s="359" t="s">
        <v>1466</v>
      </c>
      <c r="P659" t="s">
        <v>1299</v>
      </c>
      <c r="Q659" s="360">
        <v>0</v>
      </c>
    </row>
    <row r="660" spans="15:17" x14ac:dyDescent="0.2">
      <c r="O660" s="359" t="s">
        <v>1467</v>
      </c>
      <c r="P660" t="s">
        <v>1300</v>
      </c>
      <c r="Q660" s="360">
        <v>0.34699999999999998</v>
      </c>
    </row>
    <row r="661" spans="15:17" x14ac:dyDescent="0.2">
      <c r="O661" s="359" t="s">
        <v>1468</v>
      </c>
      <c r="P661" t="s">
        <v>1301</v>
      </c>
      <c r="Q661" s="360">
        <v>0.44900000000000001</v>
      </c>
    </row>
    <row r="662" spans="15:17" x14ac:dyDescent="0.2">
      <c r="O662" s="359" t="s">
        <v>1469</v>
      </c>
      <c r="P662" t="s">
        <v>1302</v>
      </c>
      <c r="Q662" s="360">
        <v>0.39900000000000002</v>
      </c>
    </row>
    <row r="663" spans="15:17" x14ac:dyDescent="0.2">
      <c r="O663" s="359" t="s">
        <v>1470</v>
      </c>
      <c r="P663" t="s">
        <v>1303</v>
      </c>
      <c r="Q663" s="360">
        <v>0.29899999999999999</v>
      </c>
    </row>
    <row r="664" spans="15:17" x14ac:dyDescent="0.2">
      <c r="O664" s="359" t="s">
        <v>1471</v>
      </c>
      <c r="P664" t="s">
        <v>1304</v>
      </c>
      <c r="Q664" s="360">
        <v>0.19900000000000001</v>
      </c>
    </row>
    <row r="665" spans="15:17" x14ac:dyDescent="0.2">
      <c r="O665" s="359" t="s">
        <v>1472</v>
      </c>
      <c r="P665" t="s">
        <v>1305</v>
      </c>
      <c r="Q665" s="360">
        <v>0</v>
      </c>
    </row>
    <row r="666" spans="15:17" x14ac:dyDescent="0.2">
      <c r="O666" s="359" t="s">
        <v>1473</v>
      </c>
      <c r="P666" t="s">
        <v>1306</v>
      </c>
      <c r="Q666" s="360">
        <v>0.45</v>
      </c>
    </row>
    <row r="667" spans="15:17" x14ac:dyDescent="0.2">
      <c r="O667" s="359" t="s">
        <v>1474</v>
      </c>
      <c r="P667" t="s">
        <v>1307</v>
      </c>
      <c r="Q667" s="360">
        <v>0.315</v>
      </c>
    </row>
    <row r="668" spans="15:17" x14ac:dyDescent="0.2">
      <c r="O668" s="359" t="s">
        <v>1475</v>
      </c>
      <c r="P668" t="s">
        <v>1308</v>
      </c>
      <c r="Q668" s="360">
        <v>0.23499999999999999</v>
      </c>
    </row>
    <row r="669" spans="15:17" x14ac:dyDescent="0.2">
      <c r="O669" s="359" t="s">
        <v>1476</v>
      </c>
      <c r="P669" t="s">
        <v>1309</v>
      </c>
      <c r="Q669" s="360">
        <v>1.042</v>
      </c>
    </row>
    <row r="670" spans="15:17" x14ac:dyDescent="0.2">
      <c r="O670" s="359" t="s">
        <v>1477</v>
      </c>
      <c r="P670" t="s">
        <v>1310</v>
      </c>
      <c r="Q670" s="360">
        <v>0</v>
      </c>
    </row>
    <row r="671" spans="15:17" x14ac:dyDescent="0.2">
      <c r="O671" s="359" t="s">
        <v>1478</v>
      </c>
      <c r="P671" t="s">
        <v>1311</v>
      </c>
      <c r="Q671" s="360">
        <v>0.3</v>
      </c>
    </row>
    <row r="672" spans="15:17" x14ac:dyDescent="0.2">
      <c r="O672" s="359" t="s">
        <v>1479</v>
      </c>
      <c r="P672" t="s">
        <v>1312</v>
      </c>
      <c r="Q672" s="360">
        <v>0.4</v>
      </c>
    </row>
    <row r="673" spans="15:17" x14ac:dyDescent="0.2">
      <c r="O673" s="359" t="s">
        <v>1480</v>
      </c>
      <c r="P673" t="s">
        <v>1313</v>
      </c>
      <c r="Q673" s="360">
        <v>0.58100000000000007</v>
      </c>
    </row>
    <row r="674" spans="15:17" x14ac:dyDescent="0.2">
      <c r="O674" s="359" t="s">
        <v>1491</v>
      </c>
      <c r="P674" t="s">
        <v>1324</v>
      </c>
      <c r="Q674" s="360">
        <v>0</v>
      </c>
    </row>
    <row r="675" spans="15:17" x14ac:dyDescent="0.2">
      <c r="O675" s="359" t="s">
        <v>1492</v>
      </c>
      <c r="P675" t="s">
        <v>1325</v>
      </c>
      <c r="Q675" s="360">
        <v>0.495</v>
      </c>
    </row>
    <row r="676" spans="15:17" x14ac:dyDescent="0.2">
      <c r="O676" s="359" t="s">
        <v>1493</v>
      </c>
      <c r="P676" t="s">
        <v>1326</v>
      </c>
      <c r="Q676" s="360">
        <v>0</v>
      </c>
    </row>
    <row r="677" spans="15:17" x14ac:dyDescent="0.2">
      <c r="O677" s="359" t="s">
        <v>1494</v>
      </c>
      <c r="P677" t="s">
        <v>1327</v>
      </c>
      <c r="Q677" s="360">
        <v>0</v>
      </c>
    </row>
    <row r="678" spans="15:17" x14ac:dyDescent="0.2">
      <c r="O678" s="359" t="s">
        <v>1495</v>
      </c>
      <c r="P678" t="s">
        <v>1328</v>
      </c>
      <c r="Q678" s="360">
        <v>0.59199999999999997</v>
      </c>
    </row>
    <row r="679" spans="15:17" x14ac:dyDescent="0.2">
      <c r="O679" s="359" t="s">
        <v>1496</v>
      </c>
      <c r="P679" t="s">
        <v>1329</v>
      </c>
      <c r="Q679" s="360">
        <v>0</v>
      </c>
    </row>
    <row r="680" spans="15:17" x14ac:dyDescent="0.2">
      <c r="O680" s="359" t="s">
        <v>1497</v>
      </c>
      <c r="P680" t="s">
        <v>1330</v>
      </c>
      <c r="Q680" s="360">
        <v>0.61899999999999999</v>
      </c>
    </row>
    <row r="681" spans="15:17" x14ac:dyDescent="0.2">
      <c r="O681" s="359" t="s">
        <v>1498</v>
      </c>
      <c r="P681" t="s">
        <v>1331</v>
      </c>
      <c r="Q681" s="360">
        <v>0.42499999999999999</v>
      </c>
    </row>
    <row r="682" spans="15:17" x14ac:dyDescent="0.2">
      <c r="O682" s="359" t="s">
        <v>1499</v>
      </c>
      <c r="P682" t="s">
        <v>1332</v>
      </c>
      <c r="Q682" s="360">
        <v>0</v>
      </c>
    </row>
    <row r="683" spans="15:17" x14ac:dyDescent="0.2">
      <c r="O683" s="359" t="s">
        <v>1500</v>
      </c>
      <c r="P683" t="s">
        <v>1333</v>
      </c>
      <c r="Q683" s="360">
        <v>0.35199999999999998</v>
      </c>
    </row>
    <row r="684" spans="15:17" x14ac:dyDescent="0.2">
      <c r="O684" s="359" t="s">
        <v>1501</v>
      </c>
      <c r="P684" t="s">
        <v>1334</v>
      </c>
      <c r="Q684" s="360">
        <v>0.54699999999999993</v>
      </c>
    </row>
    <row r="685" spans="15:17" x14ac:dyDescent="0.2">
      <c r="O685" s="359" t="s">
        <v>1502</v>
      </c>
      <c r="P685" t="s">
        <v>1335</v>
      </c>
      <c r="Q685" s="360">
        <v>0.57099999999999995</v>
      </c>
    </row>
    <row r="686" spans="15:17" x14ac:dyDescent="0.2">
      <c r="O686" s="359" t="s">
        <v>1503</v>
      </c>
      <c r="P686" t="s">
        <v>1336</v>
      </c>
      <c r="Q686" s="360">
        <v>0</v>
      </c>
    </row>
    <row r="687" spans="15:17" x14ac:dyDescent="0.2">
      <c r="O687" s="359" t="s">
        <v>1504</v>
      </c>
      <c r="P687" t="s">
        <v>1337</v>
      </c>
      <c r="Q687" s="360">
        <v>0</v>
      </c>
    </row>
    <row r="688" spans="15:17" x14ac:dyDescent="0.2">
      <c r="O688" s="359" t="s">
        <v>1505</v>
      </c>
      <c r="P688" t="s">
        <v>1338</v>
      </c>
      <c r="Q688" s="360">
        <v>0</v>
      </c>
    </row>
    <row r="689" spans="15:17" x14ac:dyDescent="0.2">
      <c r="O689" s="359" t="s">
        <v>1506</v>
      </c>
      <c r="P689" t="s">
        <v>1339</v>
      </c>
      <c r="Q689" s="360">
        <v>0.185</v>
      </c>
    </row>
    <row r="690" spans="15:17" x14ac:dyDescent="0.2">
      <c r="O690" s="359" t="s">
        <v>1507</v>
      </c>
      <c r="P690" t="s">
        <v>1340</v>
      </c>
      <c r="Q690" s="360">
        <v>0.11299999999999999</v>
      </c>
    </row>
    <row r="691" spans="15:17" x14ac:dyDescent="0.2">
      <c r="O691" s="359" t="s">
        <v>1508</v>
      </c>
      <c r="P691" t="s">
        <v>1341</v>
      </c>
      <c r="Q691" s="360">
        <v>0.08</v>
      </c>
    </row>
    <row r="692" spans="15:17" x14ac:dyDescent="0.2">
      <c r="O692" s="359" t="s">
        <v>1509</v>
      </c>
      <c r="P692" t="s">
        <v>1342</v>
      </c>
      <c r="Q692" s="360">
        <v>0</v>
      </c>
    </row>
    <row r="693" spans="15:17" x14ac:dyDescent="0.2">
      <c r="O693" s="359" t="s">
        <v>1510</v>
      </c>
      <c r="P693" t="s">
        <v>1343</v>
      </c>
      <c r="Q693" s="360">
        <v>0.15</v>
      </c>
    </row>
    <row r="694" spans="15:17" x14ac:dyDescent="0.2">
      <c r="O694" s="359" t="s">
        <v>1511</v>
      </c>
      <c r="P694" t="s">
        <v>1344</v>
      </c>
      <c r="Q694" s="360">
        <v>0.16799999999999998</v>
      </c>
    </row>
    <row r="695" spans="15:17" x14ac:dyDescent="0.2">
      <c r="O695" s="359" t="s">
        <v>1512</v>
      </c>
      <c r="P695" t="s">
        <v>1345</v>
      </c>
      <c r="Q695" s="360">
        <v>0.34900000000000003</v>
      </c>
    </row>
    <row r="696" spans="15:17" x14ac:dyDescent="0.2">
      <c r="O696" s="359" t="s">
        <v>1513</v>
      </c>
      <c r="P696" t="s">
        <v>1346</v>
      </c>
      <c r="Q696" s="360">
        <v>0</v>
      </c>
    </row>
    <row r="697" spans="15:17" x14ac:dyDescent="0.2">
      <c r="O697" s="359" t="s">
        <v>1514</v>
      </c>
      <c r="P697" t="s">
        <v>1347</v>
      </c>
      <c r="Q697" s="360">
        <v>0.42099999999999999</v>
      </c>
    </row>
    <row r="698" spans="15:17" x14ac:dyDescent="0.2">
      <c r="O698" s="359" t="s">
        <v>1515</v>
      </c>
      <c r="P698" t="s">
        <v>1348</v>
      </c>
      <c r="Q698" s="360">
        <v>0</v>
      </c>
    </row>
    <row r="699" spans="15:17" x14ac:dyDescent="0.2">
      <c r="O699" s="359" t="s">
        <v>1516</v>
      </c>
      <c r="P699" t="s">
        <v>1349</v>
      </c>
      <c r="Q699" s="360">
        <v>0.219</v>
      </c>
    </row>
    <row r="700" spans="15:17" x14ac:dyDescent="0.2">
      <c r="O700" s="359" t="s">
        <v>1517</v>
      </c>
      <c r="P700" t="s">
        <v>1350</v>
      </c>
      <c r="Q700" s="360">
        <v>0.27200000000000002</v>
      </c>
    </row>
    <row r="701" spans="15:17" x14ac:dyDescent="0.2">
      <c r="O701" s="359" t="s">
        <v>1518</v>
      </c>
      <c r="P701" t="s">
        <v>1351</v>
      </c>
      <c r="Q701" s="360">
        <v>0.32800000000000001</v>
      </c>
    </row>
    <row r="702" spans="15:17" x14ac:dyDescent="0.2">
      <c r="O702" s="359" t="s">
        <v>1519</v>
      </c>
      <c r="P702" t="s">
        <v>1352</v>
      </c>
      <c r="Q702" s="360">
        <v>0.35</v>
      </c>
    </row>
    <row r="703" spans="15:17" x14ac:dyDescent="0.2">
      <c r="O703" s="359" t="s">
        <v>1520</v>
      </c>
      <c r="P703" t="s">
        <v>1353</v>
      </c>
      <c r="Q703" s="360">
        <v>0.373</v>
      </c>
    </row>
    <row r="704" spans="15:17" x14ac:dyDescent="0.2">
      <c r="O704" s="359" t="s">
        <v>1521</v>
      </c>
      <c r="P704" t="s">
        <v>1354</v>
      </c>
      <c r="Q704" s="360">
        <v>0.41300000000000003</v>
      </c>
    </row>
    <row r="705" spans="15:17" x14ac:dyDescent="0.2">
      <c r="O705" s="359" t="s">
        <v>1522</v>
      </c>
      <c r="P705" t="s">
        <v>1355</v>
      </c>
      <c r="Q705" s="360">
        <v>0.6</v>
      </c>
    </row>
    <row r="706" spans="15:17" x14ac:dyDescent="0.2">
      <c r="O706" s="359" t="s">
        <v>1523</v>
      </c>
      <c r="P706" t="s">
        <v>1356</v>
      </c>
      <c r="Q706" s="360">
        <v>0.35300000000000004</v>
      </c>
    </row>
    <row r="707" spans="15:17" x14ac:dyDescent="0.2">
      <c r="O707" s="359" t="s">
        <v>1524</v>
      </c>
      <c r="P707" t="s">
        <v>1357</v>
      </c>
      <c r="Q707" s="360">
        <v>0.42899999999999999</v>
      </c>
    </row>
    <row r="708" spans="15:17" x14ac:dyDescent="0.2">
      <c r="O708" s="359" t="s">
        <v>1525</v>
      </c>
      <c r="P708" t="s">
        <v>1358</v>
      </c>
      <c r="Q708" s="360">
        <v>0</v>
      </c>
    </row>
    <row r="709" spans="15:17" x14ac:dyDescent="0.2">
      <c r="O709" s="359" t="s">
        <v>1526</v>
      </c>
      <c r="P709" t="s">
        <v>1359</v>
      </c>
      <c r="Q709" s="360">
        <v>0</v>
      </c>
    </row>
    <row r="710" spans="15:17" x14ac:dyDescent="0.2">
      <c r="O710" s="359" t="s">
        <v>1527</v>
      </c>
      <c r="P710" t="s">
        <v>1360</v>
      </c>
      <c r="Q710" s="360">
        <v>0</v>
      </c>
    </row>
    <row r="711" spans="15:17" x14ac:dyDescent="0.2">
      <c r="O711" s="359" t="s">
        <v>1528</v>
      </c>
      <c r="P711" t="s">
        <v>1361</v>
      </c>
      <c r="Q711" s="360">
        <v>0</v>
      </c>
    </row>
    <row r="712" spans="15:17" x14ac:dyDescent="0.2">
      <c r="O712" s="359" t="s">
        <v>1529</v>
      </c>
      <c r="P712" t="s">
        <v>1362</v>
      </c>
      <c r="Q712" s="360">
        <v>0</v>
      </c>
    </row>
    <row r="713" spans="15:17" x14ac:dyDescent="0.2">
      <c r="O713" s="359" t="s">
        <v>1530</v>
      </c>
      <c r="P713" t="s">
        <v>1363</v>
      </c>
      <c r="Q713" s="360">
        <v>0</v>
      </c>
    </row>
    <row r="714" spans="15:17" x14ac:dyDescent="0.2">
      <c r="O714" s="359" t="s">
        <v>1531</v>
      </c>
      <c r="P714" t="s">
        <v>1364</v>
      </c>
      <c r="Q714" s="360">
        <v>0</v>
      </c>
    </row>
    <row r="715" spans="15:17" x14ac:dyDescent="0.2">
      <c r="O715" s="359" t="s">
        <v>1532</v>
      </c>
      <c r="P715" t="s">
        <v>1365</v>
      </c>
      <c r="Q715" s="360">
        <v>0</v>
      </c>
    </row>
    <row r="716" spans="15:17" x14ac:dyDescent="0.2">
      <c r="O716" s="359" t="s">
        <v>1533</v>
      </c>
      <c r="P716" t="s">
        <v>1366</v>
      </c>
      <c r="Q716" s="360">
        <v>0</v>
      </c>
    </row>
    <row r="717" spans="15:17" x14ac:dyDescent="0.2">
      <c r="O717" s="359" t="s">
        <v>1534</v>
      </c>
      <c r="P717" t="s">
        <v>1367</v>
      </c>
      <c r="Q717" s="360">
        <v>0</v>
      </c>
    </row>
    <row r="718" spans="15:17" x14ac:dyDescent="0.2">
      <c r="O718" s="359" t="s">
        <v>1535</v>
      </c>
      <c r="P718" t="s">
        <v>1368</v>
      </c>
      <c r="Q718" s="360">
        <v>0</v>
      </c>
    </row>
    <row r="719" spans="15:17" x14ac:dyDescent="0.2">
      <c r="O719" s="359" t="s">
        <v>1536</v>
      </c>
      <c r="P719" t="s">
        <v>1369</v>
      </c>
      <c r="Q719" s="360">
        <v>0</v>
      </c>
    </row>
    <row r="720" spans="15:17" x14ac:dyDescent="0.2">
      <c r="O720" s="359" t="s">
        <v>1537</v>
      </c>
      <c r="P720" t="s">
        <v>1370</v>
      </c>
      <c r="Q720" s="360">
        <v>0</v>
      </c>
    </row>
    <row r="721" spans="15:17" x14ac:dyDescent="0.2">
      <c r="O721" s="359" t="s">
        <v>1538</v>
      </c>
      <c r="P721" t="s">
        <v>1371</v>
      </c>
      <c r="Q721" s="360">
        <v>0.43099999999999999</v>
      </c>
    </row>
    <row r="722" spans="15:17" x14ac:dyDescent="0.2">
      <c r="O722" s="359" t="s">
        <v>1539</v>
      </c>
      <c r="P722" t="s">
        <v>1372</v>
      </c>
      <c r="Q722" s="360">
        <v>0</v>
      </c>
    </row>
    <row r="723" spans="15:17" x14ac:dyDescent="0.2">
      <c r="O723" s="359" t="s">
        <v>1540</v>
      </c>
      <c r="P723" t="s">
        <v>1373</v>
      </c>
      <c r="Q723" s="360">
        <v>0</v>
      </c>
    </row>
    <row r="724" spans="15:17" x14ac:dyDescent="0.2">
      <c r="O724" s="359" t="s">
        <v>1541</v>
      </c>
      <c r="P724" t="s">
        <v>1374</v>
      </c>
      <c r="Q724" s="360">
        <v>0.1</v>
      </c>
    </row>
    <row r="725" spans="15:17" x14ac:dyDescent="0.2">
      <c r="O725" s="359" t="s">
        <v>1542</v>
      </c>
      <c r="P725" t="s">
        <v>1375</v>
      </c>
      <c r="Q725" s="360">
        <v>0.25</v>
      </c>
    </row>
    <row r="726" spans="15:17" x14ac:dyDescent="0.2">
      <c r="O726" s="359" t="s">
        <v>1543</v>
      </c>
      <c r="P726" t="s">
        <v>1376</v>
      </c>
      <c r="Q726" s="360">
        <v>0.628</v>
      </c>
    </row>
    <row r="727" spans="15:17" x14ac:dyDescent="0.2">
      <c r="O727" s="359" t="s">
        <v>1544</v>
      </c>
      <c r="P727" t="s">
        <v>1377</v>
      </c>
      <c r="Q727" s="360">
        <v>0</v>
      </c>
    </row>
    <row r="728" spans="15:17" x14ac:dyDescent="0.2">
      <c r="O728" s="359" t="s">
        <v>1545</v>
      </c>
      <c r="P728" t="s">
        <v>1378</v>
      </c>
      <c r="Q728" s="360">
        <v>0</v>
      </c>
    </row>
    <row r="729" spans="15:17" x14ac:dyDescent="0.2">
      <c r="O729" s="359" t="s">
        <v>1546</v>
      </c>
      <c r="P729" t="s">
        <v>1379</v>
      </c>
      <c r="Q729" s="360">
        <v>0.77300000000000002</v>
      </c>
    </row>
    <row r="730" spans="15:17" x14ac:dyDescent="0.2">
      <c r="O730" s="359" t="s">
        <v>610</v>
      </c>
      <c r="P730" t="s">
        <v>1380</v>
      </c>
      <c r="Q730" s="360" t="s">
        <v>1426</v>
      </c>
    </row>
    <row r="731" spans="15:17" x14ac:dyDescent="0.2">
      <c r="O731" s="359" t="s">
        <v>1547</v>
      </c>
      <c r="P731" t="s">
        <v>1381</v>
      </c>
      <c r="Q731" s="360">
        <v>0</v>
      </c>
    </row>
    <row r="732" spans="15:17" x14ac:dyDescent="0.2">
      <c r="O732" s="359" t="s">
        <v>1548</v>
      </c>
      <c r="P732" t="s">
        <v>1382</v>
      </c>
      <c r="Q732" s="360">
        <v>0.157</v>
      </c>
    </row>
    <row r="733" spans="15:17" x14ac:dyDescent="0.2">
      <c r="O733" s="359" t="s">
        <v>1549</v>
      </c>
      <c r="P733" t="s">
        <v>1383</v>
      </c>
      <c r="Q733" s="360">
        <v>0.26899999999999996</v>
      </c>
    </row>
    <row r="734" spans="15:17" x14ac:dyDescent="0.2">
      <c r="O734" s="359" t="s">
        <v>1550</v>
      </c>
      <c r="P734" t="s">
        <v>1384</v>
      </c>
      <c r="Q734" s="360">
        <v>0.29100000000000004</v>
      </c>
    </row>
    <row r="735" spans="15:17" x14ac:dyDescent="0.2">
      <c r="O735" s="359" t="s">
        <v>1551</v>
      </c>
      <c r="P735" t="s">
        <v>1385</v>
      </c>
      <c r="Q735" s="360">
        <v>0.33599999999999997</v>
      </c>
    </row>
    <row r="736" spans="15:17" x14ac:dyDescent="0.2">
      <c r="O736" s="359" t="s">
        <v>1552</v>
      </c>
      <c r="P736" t="s">
        <v>1386</v>
      </c>
      <c r="Q736" s="360">
        <v>0.38600000000000001</v>
      </c>
    </row>
    <row r="737" spans="15:17" x14ac:dyDescent="0.2">
      <c r="O737" s="359" t="s">
        <v>1553</v>
      </c>
      <c r="P737" t="s">
        <v>1387</v>
      </c>
      <c r="Q737" s="360">
        <v>0</v>
      </c>
    </row>
    <row r="738" spans="15:17" x14ac:dyDescent="0.2">
      <c r="O738" s="359" t="s">
        <v>1554</v>
      </c>
      <c r="P738" t="s">
        <v>1388</v>
      </c>
      <c r="Q738" s="360">
        <v>0</v>
      </c>
    </row>
    <row r="739" spans="15:17" x14ac:dyDescent="0.2">
      <c r="O739" s="359" t="s">
        <v>1555</v>
      </c>
      <c r="P739" t="s">
        <v>1389</v>
      </c>
      <c r="Q739" s="360">
        <v>0.32300000000000001</v>
      </c>
    </row>
    <row r="740" spans="15:17" x14ac:dyDescent="0.2">
      <c r="O740" s="359" t="s">
        <v>1556</v>
      </c>
      <c r="P740" t="s">
        <v>1390</v>
      </c>
      <c r="Q740" s="360">
        <v>0</v>
      </c>
    </row>
    <row r="741" spans="15:17" x14ac:dyDescent="0.2">
      <c r="O741" s="359" t="s">
        <v>1557</v>
      </c>
      <c r="P741" t="s">
        <v>1391</v>
      </c>
      <c r="Q741" s="360">
        <v>0.57700000000000007</v>
      </c>
    </row>
    <row r="742" spans="15:17" x14ac:dyDescent="0.2">
      <c r="O742" s="359" t="s">
        <v>1558</v>
      </c>
      <c r="P742" t="s">
        <v>1392</v>
      </c>
      <c r="Q742" s="360">
        <v>0</v>
      </c>
    </row>
    <row r="743" spans="15:17" x14ac:dyDescent="0.2">
      <c r="O743" s="359" t="s">
        <v>1559</v>
      </c>
      <c r="P743" t="s">
        <v>1393</v>
      </c>
      <c r="Q743" s="360">
        <v>0.2</v>
      </c>
    </row>
    <row r="744" spans="15:17" x14ac:dyDescent="0.2">
      <c r="O744" s="359" t="s">
        <v>1560</v>
      </c>
      <c r="P744" t="s">
        <v>1394</v>
      </c>
      <c r="Q744" s="360">
        <v>0</v>
      </c>
    </row>
    <row r="745" spans="15:17" x14ac:dyDescent="0.2">
      <c r="O745" s="359" t="s">
        <v>1561</v>
      </c>
      <c r="P745" t="s">
        <v>1395</v>
      </c>
      <c r="Q745" s="360">
        <v>0</v>
      </c>
    </row>
    <row r="746" spans="15:17" x14ac:dyDescent="0.2">
      <c r="O746" s="359" t="s">
        <v>1562</v>
      </c>
      <c r="P746" t="s">
        <v>1396</v>
      </c>
      <c r="Q746" s="360">
        <v>0.254</v>
      </c>
    </row>
    <row r="747" spans="15:17" x14ac:dyDescent="0.2">
      <c r="O747" s="359" t="s">
        <v>1563</v>
      </c>
      <c r="P747" t="s">
        <v>1397</v>
      </c>
      <c r="Q747" s="360">
        <v>0</v>
      </c>
    </row>
    <row r="748" spans="15:17" x14ac:dyDescent="0.2">
      <c r="O748" s="359" t="s">
        <v>1564</v>
      </c>
      <c r="P748" t="s">
        <v>1398</v>
      </c>
      <c r="Q748" s="360">
        <v>0</v>
      </c>
    </row>
    <row r="749" spans="15:17" x14ac:dyDescent="0.2">
      <c r="O749" s="359" t="s">
        <v>1565</v>
      </c>
      <c r="P749" t="s">
        <v>1399</v>
      </c>
      <c r="Q749" s="360">
        <v>0</v>
      </c>
    </row>
    <row r="750" spans="15:17" x14ac:dyDescent="0.2">
      <c r="O750" s="359" t="s">
        <v>1566</v>
      </c>
      <c r="P750" t="s">
        <v>1400</v>
      </c>
      <c r="Q750" s="360">
        <v>0.253</v>
      </c>
    </row>
    <row r="751" spans="15:17" x14ac:dyDescent="0.2">
      <c r="O751" s="359" t="s">
        <v>1567</v>
      </c>
      <c r="P751" t="s">
        <v>1401</v>
      </c>
      <c r="Q751" s="360">
        <v>0.16699999999999998</v>
      </c>
    </row>
    <row r="752" spans="15:17" x14ac:dyDescent="0.2">
      <c r="O752" s="359" t="s">
        <v>1568</v>
      </c>
      <c r="P752" t="s">
        <v>1402</v>
      </c>
      <c r="Q752" s="360">
        <v>0.49799999999999994</v>
      </c>
    </row>
    <row r="753" spans="15:17" x14ac:dyDescent="0.2">
      <c r="O753" s="359" t="s">
        <v>1569</v>
      </c>
      <c r="P753" t="s">
        <v>1403</v>
      </c>
      <c r="Q753" s="360">
        <v>0.36200000000000004</v>
      </c>
    </row>
    <row r="754" spans="15:17" x14ac:dyDescent="0.2">
      <c r="O754" s="359" t="s">
        <v>1570</v>
      </c>
      <c r="P754" t="s">
        <v>1404</v>
      </c>
      <c r="Q754" s="360">
        <v>0</v>
      </c>
    </row>
    <row r="755" spans="15:17" x14ac:dyDescent="0.2">
      <c r="O755" s="359" t="s">
        <v>1571</v>
      </c>
      <c r="P755" t="s">
        <v>1405</v>
      </c>
      <c r="Q755" s="360">
        <v>0</v>
      </c>
    </row>
    <row r="756" spans="15:17" x14ac:dyDescent="0.2">
      <c r="O756" s="359" t="s">
        <v>1572</v>
      </c>
      <c r="P756" t="s">
        <v>1406</v>
      </c>
      <c r="Q756" s="360">
        <v>0.34299999999999997</v>
      </c>
    </row>
    <row r="757" spans="15:17" x14ac:dyDescent="0.2">
      <c r="O757" s="359" t="s">
        <v>1573</v>
      </c>
      <c r="P757" t="s">
        <v>1407</v>
      </c>
      <c r="Q757" s="360">
        <v>0.48700000000000004</v>
      </c>
    </row>
    <row r="758" spans="15:17" x14ac:dyDescent="0.2">
      <c r="O758" s="359" t="s">
        <v>1574</v>
      </c>
      <c r="P758" t="s">
        <v>1408</v>
      </c>
      <c r="Q758" s="360">
        <v>0</v>
      </c>
    </row>
    <row r="759" spans="15:17" x14ac:dyDescent="0.2">
      <c r="O759" s="359" t="s">
        <v>1575</v>
      </c>
      <c r="P759" t="s">
        <v>1409</v>
      </c>
      <c r="Q759" s="360">
        <v>0.42899999999999999</v>
      </c>
    </row>
    <row r="760" spans="15:17" x14ac:dyDescent="0.2">
      <c r="O760" s="359" t="s">
        <v>1576</v>
      </c>
      <c r="P760" t="s">
        <v>1410</v>
      </c>
      <c r="Q760" s="360">
        <v>0</v>
      </c>
    </row>
    <row r="761" spans="15:17" x14ac:dyDescent="0.2">
      <c r="O761" s="359" t="s">
        <v>1577</v>
      </c>
      <c r="P761" t="s">
        <v>1411</v>
      </c>
      <c r="Q761" s="360">
        <v>0.33599999999999997</v>
      </c>
    </row>
    <row r="762" spans="15:17" x14ac:dyDescent="0.2">
      <c r="O762" s="359" t="s">
        <v>1578</v>
      </c>
      <c r="P762" t="s">
        <v>1412</v>
      </c>
      <c r="Q762" s="360">
        <v>0</v>
      </c>
    </row>
    <row r="763" spans="15:17" x14ac:dyDescent="0.2">
      <c r="O763" s="359" t="s">
        <v>1579</v>
      </c>
      <c r="P763" t="s">
        <v>1413</v>
      </c>
      <c r="Q763" s="360">
        <v>0.16699999999999998</v>
      </c>
    </row>
    <row r="764" spans="15:17" x14ac:dyDescent="0.2">
      <c r="O764" s="359" t="s">
        <v>1580</v>
      </c>
      <c r="P764" t="s">
        <v>1414</v>
      </c>
      <c r="Q764" s="360">
        <v>0.23299999999999998</v>
      </c>
    </row>
    <row r="765" spans="15:17" x14ac:dyDescent="0.2">
      <c r="O765" s="359" t="s">
        <v>1581</v>
      </c>
      <c r="P765" t="s">
        <v>1415</v>
      </c>
      <c r="Q765" s="360">
        <v>0.254</v>
      </c>
    </row>
    <row r="766" spans="15:17" x14ac:dyDescent="0.2">
      <c r="O766" s="359" t="s">
        <v>1582</v>
      </c>
      <c r="P766" t="s">
        <v>1416</v>
      </c>
      <c r="Q766" s="360">
        <v>0.97099999999999997</v>
      </c>
    </row>
    <row r="767" spans="15:17" x14ac:dyDescent="0.2">
      <c r="O767" s="359" t="s">
        <v>1583</v>
      </c>
      <c r="P767" t="s">
        <v>1417</v>
      </c>
      <c r="Q767" s="360">
        <v>0</v>
      </c>
    </row>
    <row r="768" spans="15:17" x14ac:dyDescent="0.2">
      <c r="O768" s="359" t="s">
        <v>1584</v>
      </c>
      <c r="P768" t="s">
        <v>1418</v>
      </c>
      <c r="Q768" s="360">
        <v>0.153</v>
      </c>
    </row>
    <row r="769" spans="15:17" x14ac:dyDescent="0.2">
      <c r="O769" s="359" t="s">
        <v>1585</v>
      </c>
      <c r="P769" t="s">
        <v>1419</v>
      </c>
      <c r="Q769" s="360">
        <v>0.29100000000000004</v>
      </c>
    </row>
    <row r="770" spans="15:17" x14ac:dyDescent="0.2">
      <c r="O770" s="359" t="s">
        <v>1586</v>
      </c>
      <c r="P770" t="s">
        <v>1420</v>
      </c>
      <c r="Q770" s="360">
        <v>0.54600000000000004</v>
      </c>
    </row>
    <row r="771" spans="15:17" x14ac:dyDescent="0.2">
      <c r="O771" s="359" t="s">
        <v>1587</v>
      </c>
      <c r="P771" t="s">
        <v>1421</v>
      </c>
      <c r="Q771" s="360">
        <v>0</v>
      </c>
    </row>
    <row r="772" spans="15:17" x14ac:dyDescent="0.2">
      <c r="O772" s="359" t="s">
        <v>1588</v>
      </c>
      <c r="P772" t="s">
        <v>1422</v>
      </c>
      <c r="Q772" s="360">
        <v>0.30599999999999999</v>
      </c>
    </row>
    <row r="773" spans="15:17" x14ac:dyDescent="0.2">
      <c r="O773" s="359" t="s">
        <v>1589</v>
      </c>
      <c r="P773" t="s">
        <v>1423</v>
      </c>
      <c r="Q773" s="360">
        <v>0.42299999999999999</v>
      </c>
    </row>
    <row r="774" spans="15:17" ht="13.5" thickBot="1" x14ac:dyDescent="0.25">
      <c r="O774" s="361" t="s">
        <v>1590</v>
      </c>
      <c r="P774" s="362" t="s">
        <v>1424</v>
      </c>
      <c r="Q774" s="363" t="s">
        <v>1425</v>
      </c>
    </row>
  </sheetData>
  <mergeCells count="79">
    <mergeCell ref="A5:B5"/>
    <mergeCell ref="A6:B18"/>
    <mergeCell ref="A22:B25"/>
    <mergeCell ref="A26:B26"/>
    <mergeCell ref="A19:B21"/>
    <mergeCell ref="C33:D33"/>
    <mergeCell ref="G49:H49"/>
    <mergeCell ref="G41:H41"/>
    <mergeCell ref="C5:D5"/>
    <mergeCell ref="C6:D6"/>
    <mergeCell ref="C7:D7"/>
    <mergeCell ref="C11:D11"/>
    <mergeCell ref="C12:D12"/>
    <mergeCell ref="C8:D8"/>
    <mergeCell ref="C9:D9"/>
    <mergeCell ref="C10:D10"/>
    <mergeCell ref="G27:G28"/>
    <mergeCell ref="G43:H43"/>
    <mergeCell ref="G44:H44"/>
    <mergeCell ref="B45:D45"/>
    <mergeCell ref="G45:H45"/>
    <mergeCell ref="C21:D21"/>
    <mergeCell ref="F27:F28"/>
    <mergeCell ref="C23:D23"/>
    <mergeCell ref="C22:D22"/>
    <mergeCell ref="E27:E28"/>
    <mergeCell ref="C26:D26"/>
    <mergeCell ref="C13:D13"/>
    <mergeCell ref="C14:C15"/>
    <mergeCell ref="G52:H52"/>
    <mergeCell ref="C16:D16"/>
    <mergeCell ref="C17:D17"/>
    <mergeCell ref="C18:D18"/>
    <mergeCell ref="E29:E30"/>
    <mergeCell ref="B42:C44"/>
    <mergeCell ref="G48:H48"/>
    <mergeCell ref="C36:D36"/>
    <mergeCell ref="F31:F32"/>
    <mergeCell ref="G47:H47"/>
    <mergeCell ref="G29:G30"/>
    <mergeCell ref="G38:I38"/>
    <mergeCell ref="H27:H28"/>
    <mergeCell ref="A27:B33"/>
    <mergeCell ref="J27:J28"/>
    <mergeCell ref="J31:J32"/>
    <mergeCell ref="H29:H30"/>
    <mergeCell ref="I29:I30"/>
    <mergeCell ref="J29:J30"/>
    <mergeCell ref="I31:I32"/>
    <mergeCell ref="I27:I28"/>
    <mergeCell ref="H31:H32"/>
    <mergeCell ref="G55:H55"/>
    <mergeCell ref="F29:F30"/>
    <mergeCell ref="B46:D46"/>
    <mergeCell ref="G46:H46"/>
    <mergeCell ref="B48:D48"/>
    <mergeCell ref="G51:H51"/>
    <mergeCell ref="B55:D55"/>
    <mergeCell ref="B47:D47"/>
    <mergeCell ref="E31:E32"/>
    <mergeCell ref="A37:G37"/>
    <mergeCell ref="G31:G32"/>
    <mergeCell ref="C27:C32"/>
    <mergeCell ref="G50:H50"/>
    <mergeCell ref="G42:H42"/>
    <mergeCell ref="G53:H53"/>
    <mergeCell ref="A42:A47"/>
    <mergeCell ref="A57:D57"/>
    <mergeCell ref="A48:A55"/>
    <mergeCell ref="B52:D52"/>
    <mergeCell ref="A36:B36"/>
    <mergeCell ref="C34:D34"/>
    <mergeCell ref="C35:D35"/>
    <mergeCell ref="A56:D56"/>
    <mergeCell ref="B49:C51"/>
    <mergeCell ref="A41:C41"/>
    <mergeCell ref="B54:D54"/>
    <mergeCell ref="B53:D53"/>
    <mergeCell ref="A34:B35"/>
  </mergeCells>
  <phoneticPr fontId="3"/>
  <dataValidations count="8">
    <dataValidation type="list" allowBlank="1" showInputMessage="1" showErrorMessage="1" sqref="C26" xr:uid="{4F938E73-8C21-40BA-89ED-79A60F5824B2}">
      <formula1>$D$125:$D$126</formula1>
    </dataValidation>
    <dataValidation allowBlank="1" showInputMessage="1" sqref="G36 G26" xr:uid="{AA792755-BB1C-4B34-A905-8963448967B4}"/>
    <dataValidation type="list" allowBlank="1" showInputMessage="1" showErrorMessage="1" sqref="D30 D28 D32" xr:uid="{57FFCC68-8AEA-496B-9062-DC5830B13A32}">
      <formula1>INDIRECT($N$3)</formula1>
    </dataValidation>
    <dataValidation type="list" allowBlank="1" showInputMessage="1" showErrorMessage="1" sqref="C18" xr:uid="{4DB7F9E5-80C4-48DD-845B-CFBA70204210}">
      <formula1>$D$102:$D$116</formula1>
    </dataValidation>
    <dataValidation type="list" allowBlank="1" showInputMessage="1" showErrorMessage="1" sqref="B40:D40 H40" xr:uid="{D67ACBE5-F087-48FB-A8BE-8DE3985D1BD3}">
      <formula1>#REF!</formula1>
    </dataValidation>
    <dataValidation type="list" allowBlank="1" showInputMessage="1" showErrorMessage="1" sqref="C16:D17" xr:uid="{30973980-068B-4F4D-8161-9875339C5E52}">
      <formula1>$D$102:$D$130</formula1>
    </dataValidation>
    <dataValidation type="list" allowBlank="1" showInputMessage="1" showErrorMessage="1" sqref="D20" xr:uid="{0AF55462-BAA4-4471-9974-8EC3ECE08468}">
      <formula1>$D$139:$D$150</formula1>
    </dataValidation>
    <dataValidation type="list" allowBlank="1" showInputMessage="1" showErrorMessage="1" sqref="D19" xr:uid="{26BBDF6E-4AD2-414A-89BB-92F06D2F9B6A}">
      <formula1>$D$131:$D$138</formula1>
    </dataValidation>
  </dataValidations>
  <hyperlinks>
    <hyperlink ref="B59" r:id="rId1" display="https://ghg-santeikohyo.env.go.jp/calc" xr:uid="{B7D01FDD-81D5-41B8-A0FA-4D43EDC2B4CF}"/>
  </hyperlinks>
  <printOptions horizontalCentered="1" verticalCentered="1"/>
  <pageMargins left="0.70866141732283472" right="0.70866141732283472" top="0.74803149606299213" bottom="0.74803149606299213" header="0.31496062992125984" footer="0.31496062992125984"/>
  <pageSetup paperSize="9" scale="46"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DF3A1-3CFF-447E-AF52-F363E8E4195E}">
  <sheetPr codeName="Sheet30">
    <pageSetUpPr fitToPage="1"/>
  </sheetPr>
  <dimension ref="A1:M76"/>
  <sheetViews>
    <sheetView view="pageBreakPreview" zoomScale="70" zoomScaleNormal="75" zoomScaleSheetLayoutView="70" workbookViewId="0">
      <selection activeCell="P20" sqref="P20"/>
    </sheetView>
  </sheetViews>
  <sheetFormatPr defaultColWidth="9" defaultRowHeight="13" x14ac:dyDescent="0.2"/>
  <cols>
    <col min="1" max="1" width="6.26953125" style="32" customWidth="1"/>
    <col min="2" max="2" width="4.08984375" style="32" customWidth="1"/>
    <col min="3" max="3" width="22.453125" style="32" customWidth="1"/>
    <col min="4" max="4" width="19" style="32" customWidth="1"/>
    <col min="5" max="5" width="17" style="32" customWidth="1"/>
    <col min="6" max="6" width="18" style="32" customWidth="1"/>
    <col min="7" max="7" width="21.81640625" style="32" customWidth="1"/>
    <col min="8" max="8" width="19.26953125" style="32" customWidth="1"/>
    <col min="9" max="9" width="17.08984375" style="32" customWidth="1"/>
    <col min="10" max="10" width="14.90625" style="32" customWidth="1"/>
    <col min="11" max="11" width="16" style="32" bestFit="1" customWidth="1"/>
    <col min="12" max="12" width="1" style="32" customWidth="1"/>
    <col min="13" max="13" width="10" style="32" bestFit="1" customWidth="1"/>
    <col min="14" max="16384" width="9" style="32"/>
  </cols>
  <sheetData>
    <row r="1" spans="1:13" ht="20.25" customHeight="1" x14ac:dyDescent="0.3">
      <c r="A1" s="155" t="s">
        <v>556</v>
      </c>
      <c r="B1" s="33"/>
      <c r="E1" s="33"/>
    </row>
    <row r="2" spans="1:13" ht="25.5" customHeight="1" x14ac:dyDescent="0.3">
      <c r="A2" s="155" t="s">
        <v>504</v>
      </c>
      <c r="B2" s="156"/>
      <c r="C2" s="33"/>
      <c r="D2" s="33"/>
      <c r="E2" s="33"/>
    </row>
    <row r="3" spans="1:13" ht="17.25" customHeight="1" thickBot="1" x14ac:dyDescent="0.3">
      <c r="A3" s="520" t="s">
        <v>505</v>
      </c>
      <c r="B3" s="520"/>
      <c r="C3" s="520"/>
      <c r="D3" s="520"/>
      <c r="E3" s="521" t="s">
        <v>506</v>
      </c>
      <c r="F3" s="521"/>
      <c r="G3" s="521"/>
      <c r="H3" s="522" t="str">
        <f>別紙!B3&amp;"年度の結果"</f>
        <v>2024年度の結果</v>
      </c>
      <c r="I3" s="521"/>
      <c r="J3" s="521"/>
      <c r="M3" s="32" t="s">
        <v>507</v>
      </c>
    </row>
    <row r="4" spans="1:13" ht="17.25" customHeight="1" x14ac:dyDescent="0.25">
      <c r="A4" s="523" t="s">
        <v>508</v>
      </c>
      <c r="B4" s="524"/>
      <c r="C4" s="525"/>
      <c r="D4" s="55"/>
      <c r="E4" s="526"/>
      <c r="F4" s="527"/>
      <c r="G4" s="528"/>
      <c r="H4" s="526"/>
      <c r="I4" s="527"/>
      <c r="J4" s="535"/>
      <c r="M4" s="32" t="s">
        <v>509</v>
      </c>
    </row>
    <row r="5" spans="1:13" ht="17.25" customHeight="1" x14ac:dyDescent="0.25">
      <c r="A5" s="538" t="s">
        <v>510</v>
      </c>
      <c r="B5" s="539"/>
      <c r="C5" s="539"/>
      <c r="D5" s="56"/>
      <c r="E5" s="529"/>
      <c r="F5" s="530"/>
      <c r="G5" s="531"/>
      <c r="H5" s="529"/>
      <c r="I5" s="530"/>
      <c r="J5" s="536"/>
      <c r="M5" s="32" t="s">
        <v>557</v>
      </c>
    </row>
    <row r="6" spans="1:13" ht="17.25" customHeight="1" thickBot="1" x14ac:dyDescent="0.3">
      <c r="A6" s="540" t="s">
        <v>511</v>
      </c>
      <c r="B6" s="540"/>
      <c r="C6" s="541"/>
      <c r="D6" s="57"/>
      <c r="E6" s="532"/>
      <c r="F6" s="533"/>
      <c r="G6" s="534"/>
      <c r="H6" s="532"/>
      <c r="I6" s="533"/>
      <c r="J6" s="537"/>
    </row>
    <row r="7" spans="1:13" ht="11.25" customHeight="1" x14ac:dyDescent="0.25">
      <c r="C7" s="33"/>
      <c r="D7" s="33"/>
      <c r="E7" s="33"/>
    </row>
    <row r="8" spans="1:13" ht="9.75" customHeight="1" x14ac:dyDescent="0.25">
      <c r="C8" s="33"/>
      <c r="D8" s="33"/>
      <c r="E8" s="33"/>
    </row>
    <row r="9" spans="1:13" ht="21" customHeight="1" x14ac:dyDescent="0.3">
      <c r="A9" s="155" t="s">
        <v>512</v>
      </c>
      <c r="B9" s="156"/>
      <c r="C9" s="33"/>
      <c r="D9" s="33"/>
      <c r="E9" s="33"/>
    </row>
    <row r="10" spans="1:13" ht="17.25" customHeight="1" x14ac:dyDescent="0.2">
      <c r="A10" s="514" t="s">
        <v>513</v>
      </c>
      <c r="B10" s="514" t="s">
        <v>502</v>
      </c>
      <c r="C10" s="517" t="s">
        <v>514</v>
      </c>
      <c r="D10" s="517" t="s">
        <v>515</v>
      </c>
      <c r="E10" s="517" t="s">
        <v>516</v>
      </c>
      <c r="F10" s="511" t="str">
        <f>別紙!B3&amp;"年度の発電量（kWh）"</f>
        <v>2024年度の発電量（kWh）</v>
      </c>
      <c r="G10" s="542" t="s">
        <v>517</v>
      </c>
      <c r="H10" s="542"/>
      <c r="I10" s="542"/>
      <c r="J10" s="542"/>
    </row>
    <row r="11" spans="1:13" ht="17.25" customHeight="1" x14ac:dyDescent="0.2">
      <c r="A11" s="515"/>
      <c r="B11" s="515"/>
      <c r="C11" s="518"/>
      <c r="D11" s="518"/>
      <c r="E11" s="518"/>
      <c r="F11" s="512"/>
      <c r="G11" s="553" t="s">
        <v>518</v>
      </c>
      <c r="H11" s="554"/>
      <c r="I11" s="555" t="s">
        <v>519</v>
      </c>
      <c r="J11" s="556"/>
    </row>
    <row r="12" spans="1:13" ht="33" x14ac:dyDescent="0.2">
      <c r="A12" s="516"/>
      <c r="B12" s="516"/>
      <c r="C12" s="519"/>
      <c r="D12" s="519"/>
      <c r="E12" s="519"/>
      <c r="F12" s="513"/>
      <c r="G12" s="157" t="s">
        <v>520</v>
      </c>
      <c r="H12" s="157" t="s">
        <v>521</v>
      </c>
      <c r="I12" s="157" t="s">
        <v>522</v>
      </c>
      <c r="J12" s="157" t="s">
        <v>503</v>
      </c>
    </row>
    <row r="13" spans="1:13" ht="18.75" customHeight="1" x14ac:dyDescent="0.25">
      <c r="A13" s="504" t="s">
        <v>523</v>
      </c>
      <c r="B13" s="158" t="s">
        <v>524</v>
      </c>
      <c r="C13" s="159" t="s">
        <v>525</v>
      </c>
      <c r="D13" s="160">
        <v>42840</v>
      </c>
      <c r="E13" s="161">
        <v>1000</v>
      </c>
      <c r="F13" s="162">
        <v>963600</v>
      </c>
      <c r="G13" s="162">
        <v>0</v>
      </c>
      <c r="H13" s="162">
        <v>0</v>
      </c>
      <c r="I13" s="162">
        <v>963600</v>
      </c>
      <c r="J13" s="163">
        <v>0</v>
      </c>
    </row>
    <row r="14" spans="1:13" ht="18.75" customHeight="1" thickBot="1" x14ac:dyDescent="0.3">
      <c r="A14" s="505"/>
      <c r="B14" s="164" t="s">
        <v>524</v>
      </c>
      <c r="C14" s="165" t="s">
        <v>526</v>
      </c>
      <c r="D14" s="166">
        <v>43605</v>
      </c>
      <c r="E14" s="167">
        <v>2000</v>
      </c>
      <c r="F14" s="168">
        <v>14016000</v>
      </c>
      <c r="G14" s="168">
        <v>0</v>
      </c>
      <c r="H14" s="168">
        <v>0</v>
      </c>
      <c r="I14" s="168">
        <v>14016000</v>
      </c>
      <c r="J14" s="169">
        <v>0</v>
      </c>
      <c r="K14" s="170"/>
    </row>
    <row r="15" spans="1:13" ht="29.25" customHeight="1" x14ac:dyDescent="0.25">
      <c r="A15" s="505"/>
      <c r="B15" s="171">
        <v>1</v>
      </c>
      <c r="C15" s="125"/>
      <c r="D15" s="128"/>
      <c r="E15" s="49"/>
      <c r="F15" s="49"/>
      <c r="G15" s="49"/>
      <c r="H15" s="49"/>
      <c r="I15" s="49"/>
      <c r="J15" s="129"/>
    </row>
    <row r="16" spans="1:13" ht="29.25" customHeight="1" x14ac:dyDescent="0.25">
      <c r="A16" s="505"/>
      <c r="B16" s="171">
        <v>2</v>
      </c>
      <c r="C16" s="126"/>
      <c r="D16" s="130"/>
      <c r="E16" s="50"/>
      <c r="F16" s="50"/>
      <c r="G16" s="50"/>
      <c r="H16" s="50"/>
      <c r="I16" s="50"/>
      <c r="J16" s="131"/>
    </row>
    <row r="17" spans="1:10" ht="29.25" customHeight="1" x14ac:dyDescent="0.25">
      <c r="A17" s="505"/>
      <c r="B17" s="171">
        <v>3</v>
      </c>
      <c r="C17" s="126"/>
      <c r="D17" s="61"/>
      <c r="E17" s="50"/>
      <c r="F17" s="50"/>
      <c r="G17" s="50"/>
      <c r="H17" s="50"/>
      <c r="I17" s="50"/>
      <c r="J17" s="131"/>
    </row>
    <row r="18" spans="1:10" ht="29.25" customHeight="1" x14ac:dyDescent="0.25">
      <c r="A18" s="505"/>
      <c r="B18" s="171">
        <v>4</v>
      </c>
      <c r="C18" s="126"/>
      <c r="D18" s="61"/>
      <c r="E18" s="50"/>
      <c r="F18" s="50"/>
      <c r="G18" s="50"/>
      <c r="H18" s="50"/>
      <c r="I18" s="50"/>
      <c r="J18" s="131"/>
    </row>
    <row r="19" spans="1:10" ht="29.25" customHeight="1" thickBot="1" x14ac:dyDescent="0.3">
      <c r="A19" s="506"/>
      <c r="B19" s="171">
        <v>5</v>
      </c>
      <c r="C19" s="127"/>
      <c r="D19" s="132"/>
      <c r="E19" s="51"/>
      <c r="F19" s="51"/>
      <c r="G19" s="51"/>
      <c r="H19" s="51"/>
      <c r="I19" s="51"/>
      <c r="J19" s="133"/>
    </row>
    <row r="20" spans="1:10" ht="18.75" customHeight="1" x14ac:dyDescent="0.25">
      <c r="A20" s="507" t="s">
        <v>60</v>
      </c>
      <c r="B20" s="508"/>
      <c r="C20" s="509"/>
      <c r="D20" s="510"/>
      <c r="E20" s="172">
        <f t="shared" ref="E20:J20" si="0">SUM(E15:E19)</f>
        <v>0</v>
      </c>
      <c r="F20" s="173">
        <f t="shared" si="0"/>
        <v>0</v>
      </c>
      <c r="G20" s="174">
        <f t="shared" si="0"/>
        <v>0</v>
      </c>
      <c r="H20" s="173">
        <f t="shared" si="0"/>
        <v>0</v>
      </c>
      <c r="I20" s="173">
        <f t="shared" si="0"/>
        <v>0</v>
      </c>
      <c r="J20" s="175">
        <f t="shared" si="0"/>
        <v>0</v>
      </c>
    </row>
    <row r="21" spans="1:10" ht="18.75" customHeight="1" x14ac:dyDescent="0.25">
      <c r="A21" s="557" t="s">
        <v>513</v>
      </c>
      <c r="B21" s="559" t="s">
        <v>502</v>
      </c>
      <c r="C21" s="559" t="s">
        <v>527</v>
      </c>
      <c r="D21" s="561" t="s">
        <v>515</v>
      </c>
      <c r="E21" s="563" t="s">
        <v>516</v>
      </c>
      <c r="F21" s="548" t="str">
        <f>別紙!B3&amp;"年度の製造熱エネルギー（MJ）"</f>
        <v>2024年度の製造熱エネルギー（MJ）</v>
      </c>
      <c r="G21" s="550" t="s">
        <v>528</v>
      </c>
      <c r="H21" s="551"/>
      <c r="I21" s="544" t="s">
        <v>529</v>
      </c>
      <c r="J21" s="176"/>
    </row>
    <row r="22" spans="1:10" ht="61.5" customHeight="1" x14ac:dyDescent="0.2">
      <c r="A22" s="558"/>
      <c r="B22" s="560"/>
      <c r="C22" s="560"/>
      <c r="D22" s="562"/>
      <c r="E22" s="547"/>
      <c r="F22" s="549"/>
      <c r="G22" s="157" t="s">
        <v>530</v>
      </c>
      <c r="H22" s="157" t="s">
        <v>531</v>
      </c>
      <c r="I22" s="552"/>
      <c r="J22" s="177"/>
    </row>
    <row r="23" spans="1:10" ht="18" customHeight="1" thickBot="1" x14ac:dyDescent="0.3">
      <c r="A23" s="563" t="s">
        <v>532</v>
      </c>
      <c r="B23" s="164" t="s">
        <v>524</v>
      </c>
      <c r="C23" s="165" t="s">
        <v>533</v>
      </c>
      <c r="D23" s="166">
        <v>43189</v>
      </c>
      <c r="E23" s="178">
        <v>300</v>
      </c>
      <c r="F23" s="168">
        <v>3592000</v>
      </c>
      <c r="G23" s="168">
        <v>3592000</v>
      </c>
      <c r="H23" s="168">
        <v>0</v>
      </c>
      <c r="I23" s="168">
        <v>0</v>
      </c>
      <c r="J23" s="179"/>
    </row>
    <row r="24" spans="1:10" ht="29.25" customHeight="1" x14ac:dyDescent="0.25">
      <c r="A24" s="564"/>
      <c r="B24" s="171">
        <v>1</v>
      </c>
      <c r="C24" s="134"/>
      <c r="D24" s="128"/>
      <c r="E24" s="58"/>
      <c r="F24" s="49"/>
      <c r="G24" s="49"/>
      <c r="H24" s="49"/>
      <c r="I24" s="52"/>
    </row>
    <row r="25" spans="1:10" ht="29.25" customHeight="1" x14ac:dyDescent="0.25">
      <c r="A25" s="564"/>
      <c r="B25" s="171">
        <v>2</v>
      </c>
      <c r="C25" s="135"/>
      <c r="D25" s="61"/>
      <c r="E25" s="59"/>
      <c r="F25" s="50"/>
      <c r="G25" s="50"/>
      <c r="H25" s="50"/>
      <c r="I25" s="53"/>
    </row>
    <row r="26" spans="1:10" ht="29.25" customHeight="1" x14ac:dyDescent="0.25">
      <c r="A26" s="564"/>
      <c r="B26" s="171">
        <v>3</v>
      </c>
      <c r="C26" s="135"/>
      <c r="D26" s="61"/>
      <c r="E26" s="59"/>
      <c r="F26" s="50"/>
      <c r="G26" s="50"/>
      <c r="H26" s="50"/>
      <c r="I26" s="53"/>
    </row>
    <row r="27" spans="1:10" ht="29.25" customHeight="1" x14ac:dyDescent="0.25">
      <c r="A27" s="564"/>
      <c r="B27" s="171">
        <v>4</v>
      </c>
      <c r="C27" s="135"/>
      <c r="D27" s="61"/>
      <c r="E27" s="59"/>
      <c r="F27" s="50"/>
      <c r="G27" s="50"/>
      <c r="H27" s="50"/>
      <c r="I27" s="53"/>
    </row>
    <row r="28" spans="1:10" ht="29.25" customHeight="1" thickBot="1" x14ac:dyDescent="0.3">
      <c r="A28" s="547"/>
      <c r="B28" s="180">
        <v>5</v>
      </c>
      <c r="C28" s="136"/>
      <c r="D28" s="132"/>
      <c r="E28" s="60"/>
      <c r="F28" s="51"/>
      <c r="G28" s="51"/>
      <c r="H28" s="51"/>
      <c r="I28" s="54"/>
    </row>
    <row r="29" spans="1:10" ht="18.75" customHeight="1" x14ac:dyDescent="0.25">
      <c r="A29" s="507" t="s">
        <v>60</v>
      </c>
      <c r="B29" s="508"/>
      <c r="C29" s="509"/>
      <c r="D29" s="510"/>
      <c r="E29" s="181">
        <f>SUM(E24:E28)</f>
        <v>0</v>
      </c>
      <c r="F29" s="173">
        <f>SUM(F24:F28)</f>
        <v>0</v>
      </c>
      <c r="G29" s="174">
        <f>SUM(G24:G28)</f>
        <v>0</v>
      </c>
      <c r="H29" s="173">
        <f>SUM(H24:H28)</f>
        <v>0</v>
      </c>
      <c r="I29" s="173">
        <f>SUM(I24:I28)</f>
        <v>0</v>
      </c>
      <c r="J29" s="182"/>
    </row>
    <row r="31" spans="1:10" ht="19" x14ac:dyDescent="0.3">
      <c r="A31" s="155" t="s">
        <v>534</v>
      </c>
      <c r="B31" s="156"/>
    </row>
    <row r="32" spans="1:10" ht="18.75" customHeight="1" x14ac:dyDescent="0.2">
      <c r="A32" s="565" t="s">
        <v>513</v>
      </c>
      <c r="B32" s="565" t="s">
        <v>502</v>
      </c>
      <c r="C32" s="566" t="s">
        <v>535</v>
      </c>
      <c r="D32" s="565" t="s">
        <v>536</v>
      </c>
      <c r="E32" s="543" t="str">
        <f>別紙!B3&amp;"年度の当該電気事業者に係る利用電力量（kWh）"</f>
        <v>2024年度の当該電気事業者に係る利用電力量（kWh）</v>
      </c>
      <c r="F32" s="544" t="s">
        <v>537</v>
      </c>
      <c r="G32" s="546" t="s">
        <v>538</v>
      </c>
    </row>
    <row r="33" spans="1:8" ht="54.75" customHeight="1" x14ac:dyDescent="0.2">
      <c r="A33" s="565"/>
      <c r="B33" s="565"/>
      <c r="C33" s="566"/>
      <c r="D33" s="565"/>
      <c r="E33" s="543"/>
      <c r="F33" s="545"/>
      <c r="G33" s="547"/>
    </row>
    <row r="34" spans="1:8" ht="19.5" customHeight="1" thickBot="1" x14ac:dyDescent="0.3">
      <c r="A34" s="504" t="s">
        <v>523</v>
      </c>
      <c r="B34" s="164" t="s">
        <v>524</v>
      </c>
      <c r="C34" s="165" t="s">
        <v>539</v>
      </c>
      <c r="D34" s="183" t="s">
        <v>540</v>
      </c>
      <c r="E34" s="184">
        <v>500000</v>
      </c>
      <c r="F34" s="185">
        <v>1</v>
      </c>
      <c r="G34" s="186">
        <f>F34*E34</f>
        <v>500000</v>
      </c>
    </row>
    <row r="35" spans="1:8" ht="29.25" customHeight="1" x14ac:dyDescent="0.25">
      <c r="A35" s="505"/>
      <c r="B35" s="171">
        <v>1</v>
      </c>
      <c r="C35" s="137"/>
      <c r="D35" s="138"/>
      <c r="E35" s="138"/>
      <c r="F35" s="143"/>
      <c r="G35" s="187" t="str">
        <f>IF(F35="","",F35*E35)</f>
        <v/>
      </c>
    </row>
    <row r="36" spans="1:8" ht="29.25" customHeight="1" x14ac:dyDescent="0.25">
      <c r="A36" s="505"/>
      <c r="B36" s="171">
        <v>2</v>
      </c>
      <c r="C36" s="139"/>
      <c r="D36" s="140"/>
      <c r="E36" s="140"/>
      <c r="F36" s="144"/>
      <c r="G36" s="188" t="str">
        <f>IF(F36="","",F36*E36)</f>
        <v/>
      </c>
    </row>
    <row r="37" spans="1:8" ht="29.25" customHeight="1" x14ac:dyDescent="0.25">
      <c r="A37" s="505"/>
      <c r="B37" s="171">
        <v>3</v>
      </c>
      <c r="C37" s="139"/>
      <c r="D37" s="140"/>
      <c r="E37" s="140"/>
      <c r="F37" s="144"/>
      <c r="G37" s="188" t="str">
        <f>IF(F37="","",F37*E37)</f>
        <v/>
      </c>
    </row>
    <row r="38" spans="1:8" ht="29.25" customHeight="1" x14ac:dyDescent="0.25">
      <c r="A38" s="505"/>
      <c r="B38" s="171">
        <v>4</v>
      </c>
      <c r="C38" s="139"/>
      <c r="D38" s="140"/>
      <c r="E38" s="140"/>
      <c r="F38" s="144"/>
      <c r="G38" s="188" t="str">
        <f>IF(F38="","",F38*E38)</f>
        <v/>
      </c>
    </row>
    <row r="39" spans="1:8" ht="29.25" customHeight="1" thickBot="1" x14ac:dyDescent="0.3">
      <c r="A39" s="506"/>
      <c r="B39" s="171">
        <v>5</v>
      </c>
      <c r="C39" s="141"/>
      <c r="D39" s="142"/>
      <c r="E39" s="142"/>
      <c r="F39" s="145"/>
      <c r="G39" s="189" t="str">
        <f>IF(F39="","",F39*E39)</f>
        <v/>
      </c>
    </row>
    <row r="40" spans="1:8" ht="19.5" customHeight="1" x14ac:dyDescent="0.25">
      <c r="A40" s="507" t="s">
        <v>60</v>
      </c>
      <c r="B40" s="508"/>
      <c r="C40" s="509"/>
      <c r="D40" s="510"/>
      <c r="E40" s="172">
        <f>SUM(E35:E39)</f>
        <v>0</v>
      </c>
      <c r="G40" s="190">
        <f>SUM(G35:G39)</f>
        <v>0</v>
      </c>
    </row>
    <row r="41" spans="1:8" ht="45.75" customHeight="1" x14ac:dyDescent="0.2">
      <c r="A41" s="158" t="s">
        <v>513</v>
      </c>
      <c r="B41" s="191" t="s">
        <v>502</v>
      </c>
      <c r="C41" s="164" t="s">
        <v>541</v>
      </c>
      <c r="D41" s="164" t="s">
        <v>542</v>
      </c>
      <c r="E41" s="192" t="str">
        <f>別紙!B3&amp;"年度の当該熱供給事業者に係る使用熱量（MJ）"</f>
        <v>2024年度の当該熱供給事業者に係る使用熱量（MJ）</v>
      </c>
      <c r="F41" s="193"/>
    </row>
    <row r="42" spans="1:8" ht="19.5" customHeight="1" thickBot="1" x14ac:dyDescent="0.3">
      <c r="A42" s="565" t="s">
        <v>532</v>
      </c>
      <c r="B42" s="164" t="s">
        <v>524</v>
      </c>
      <c r="C42" s="165" t="s">
        <v>543</v>
      </c>
      <c r="D42" s="165" t="s">
        <v>533</v>
      </c>
      <c r="E42" s="167">
        <v>2050000</v>
      </c>
      <c r="F42" s="194"/>
      <c r="G42" s="195"/>
    </row>
    <row r="43" spans="1:8" ht="29.25" customHeight="1" x14ac:dyDescent="0.2">
      <c r="A43" s="565"/>
      <c r="B43" s="171">
        <v>1</v>
      </c>
      <c r="C43" s="146"/>
      <c r="D43" s="147"/>
      <c r="E43" s="152"/>
      <c r="F43" s="196"/>
    </row>
    <row r="44" spans="1:8" ht="29.25" customHeight="1" x14ac:dyDescent="0.2">
      <c r="A44" s="565"/>
      <c r="B44" s="171">
        <v>2</v>
      </c>
      <c r="C44" s="148"/>
      <c r="D44" s="149"/>
      <c r="E44" s="153"/>
      <c r="F44" s="196"/>
    </row>
    <row r="45" spans="1:8" ht="29.25" customHeight="1" x14ac:dyDescent="0.2">
      <c r="A45" s="565"/>
      <c r="B45" s="171">
        <v>3</v>
      </c>
      <c r="C45" s="148"/>
      <c r="D45" s="149"/>
      <c r="E45" s="153"/>
      <c r="F45" s="196"/>
    </row>
    <row r="46" spans="1:8" ht="29.25" customHeight="1" x14ac:dyDescent="0.2">
      <c r="A46" s="565"/>
      <c r="B46" s="171">
        <v>4</v>
      </c>
      <c r="C46" s="148"/>
      <c r="D46" s="149"/>
      <c r="E46" s="153"/>
      <c r="F46" s="196"/>
    </row>
    <row r="47" spans="1:8" ht="29.25" customHeight="1" thickBot="1" x14ac:dyDescent="0.25">
      <c r="A47" s="565"/>
      <c r="B47" s="171">
        <v>5</v>
      </c>
      <c r="C47" s="150"/>
      <c r="D47" s="151"/>
      <c r="E47" s="154"/>
      <c r="F47" s="196"/>
    </row>
    <row r="48" spans="1:8" ht="18.75" customHeight="1" x14ac:dyDescent="0.25">
      <c r="A48" s="507" t="s">
        <v>60</v>
      </c>
      <c r="B48" s="508"/>
      <c r="C48" s="509"/>
      <c r="D48" s="510"/>
      <c r="E48" s="190">
        <f>SUM(E43:E47)</f>
        <v>0</v>
      </c>
      <c r="F48" s="197"/>
      <c r="G48" s="156"/>
      <c r="H48" s="156"/>
    </row>
    <row r="50" spans="1:10" ht="19" x14ac:dyDescent="0.3">
      <c r="A50" s="155" t="s">
        <v>558</v>
      </c>
    </row>
    <row r="51" spans="1:10" ht="2.25" customHeight="1" x14ac:dyDescent="0.25">
      <c r="A51" s="33"/>
      <c r="E51" s="33"/>
    </row>
    <row r="52" spans="1:10" ht="7.5" customHeight="1" x14ac:dyDescent="0.3">
      <c r="A52" s="198"/>
      <c r="B52" s="198"/>
      <c r="C52" s="198"/>
      <c r="D52" s="199"/>
      <c r="E52" s="198"/>
      <c r="F52" s="198"/>
      <c r="G52" s="199"/>
      <c r="H52" s="199"/>
    </row>
    <row r="53" spans="1:10" ht="4.5" customHeight="1" thickBot="1" x14ac:dyDescent="0.35">
      <c r="A53" s="200"/>
      <c r="B53" s="198"/>
      <c r="C53" s="198"/>
      <c r="D53" s="199"/>
    </row>
    <row r="54" spans="1:10" ht="27.75" customHeight="1" thickBot="1" x14ac:dyDescent="0.25">
      <c r="A54" s="567" t="s">
        <v>544</v>
      </c>
      <c r="B54" s="568"/>
      <c r="C54" s="568"/>
      <c r="D54" s="568"/>
      <c r="E54" s="569"/>
      <c r="G54" s="567" t="s">
        <v>559</v>
      </c>
      <c r="H54" s="568"/>
      <c r="I54" s="570"/>
      <c r="J54" s="569"/>
    </row>
    <row r="55" spans="1:10" ht="27.75" customHeight="1" thickBot="1" x14ac:dyDescent="0.25">
      <c r="A55" s="567" t="str">
        <f>別紙!B3&amp;"年度"</f>
        <v>2024年度</v>
      </c>
      <c r="B55" s="571"/>
      <c r="C55" s="571"/>
      <c r="D55" s="572"/>
      <c r="E55" s="201" t="s">
        <v>560</v>
      </c>
      <c r="G55" s="567" t="str">
        <f>別紙!B3&amp;"年度"</f>
        <v>2024年度</v>
      </c>
      <c r="H55" s="568"/>
      <c r="I55" s="573"/>
      <c r="J55" s="202" t="s">
        <v>560</v>
      </c>
    </row>
    <row r="56" spans="1:10" ht="27.75" customHeight="1" thickBot="1" x14ac:dyDescent="0.35">
      <c r="A56" s="574" t="s">
        <v>545</v>
      </c>
      <c r="B56" s="575"/>
      <c r="C56" s="576"/>
      <c r="D56" s="203">
        <f>(G20+G40)/1000</f>
        <v>0</v>
      </c>
      <c r="E56" s="228"/>
      <c r="G56" s="574" t="s">
        <v>545</v>
      </c>
      <c r="H56" s="576"/>
      <c r="I56" s="203">
        <f>G29+E48</f>
        <v>0</v>
      </c>
      <c r="J56" s="235"/>
    </row>
    <row r="57" spans="1:10" ht="27.75" customHeight="1" x14ac:dyDescent="0.3">
      <c r="A57" s="577" t="s">
        <v>546</v>
      </c>
      <c r="B57" s="565"/>
      <c r="C57" s="507"/>
      <c r="D57" s="226"/>
      <c r="E57" s="229"/>
      <c r="G57" s="578" t="s">
        <v>552</v>
      </c>
      <c r="H57" s="579"/>
      <c r="I57" s="233"/>
      <c r="J57" s="236"/>
    </row>
    <row r="58" spans="1:10" ht="27.75" customHeight="1" thickBot="1" x14ac:dyDescent="0.35">
      <c r="A58" s="577" t="s">
        <v>547</v>
      </c>
      <c r="B58" s="565"/>
      <c r="C58" s="507"/>
      <c r="D58" s="227"/>
      <c r="E58" s="230"/>
      <c r="G58" s="580" t="s">
        <v>553</v>
      </c>
      <c r="H58" s="581"/>
      <c r="I58" s="234"/>
      <c r="J58" s="237"/>
    </row>
    <row r="59" spans="1:10" ht="34.5" customHeight="1" thickBot="1" x14ac:dyDescent="0.35">
      <c r="A59" s="582" t="s">
        <v>548</v>
      </c>
      <c r="B59" s="583"/>
      <c r="C59" s="583"/>
      <c r="D59" s="204">
        <f>SUM(別紙!E27:E35)/1000</f>
        <v>0</v>
      </c>
      <c r="E59" s="231"/>
      <c r="G59" s="584" t="s">
        <v>60</v>
      </c>
      <c r="H59" s="585"/>
      <c r="I59" s="205">
        <f>SUM(I56:I58)</f>
        <v>0</v>
      </c>
      <c r="J59" s="205">
        <f>SUM(J56:J58)</f>
        <v>0</v>
      </c>
    </row>
    <row r="60" spans="1:10" ht="36" customHeight="1" thickBot="1" x14ac:dyDescent="0.35">
      <c r="A60" s="586" t="s">
        <v>549</v>
      </c>
      <c r="B60" s="587"/>
      <c r="C60" s="587"/>
      <c r="D60" s="206" t="str">
        <f>IF(D59=0," ",(D56+D57+D58)/D59)</f>
        <v xml:space="preserve"> </v>
      </c>
      <c r="E60" s="232"/>
    </row>
    <row r="61" spans="1:10" ht="31.5" customHeight="1" x14ac:dyDescent="0.2"/>
    <row r="62" spans="1:10" ht="18.75" customHeight="1" x14ac:dyDescent="0.2"/>
    <row r="63" spans="1:10" ht="21" hidden="1" customHeight="1" thickBot="1" x14ac:dyDescent="0.3">
      <c r="C63" s="207"/>
      <c r="D63" s="208" t="e">
        <f>LOOKUP(D60,{0,0.22,0.44,0.6},{"C","B","A","S"})</f>
        <v>#N/A</v>
      </c>
    </row>
    <row r="64" spans="1:10" ht="21" customHeight="1" x14ac:dyDescent="0.2"/>
    <row r="65" spans="1:8" ht="65.25" customHeight="1" x14ac:dyDescent="0.2"/>
    <row r="66" spans="1:8" ht="65.25" customHeight="1" x14ac:dyDescent="0.2"/>
    <row r="67" spans="1:8" ht="54" customHeight="1" x14ac:dyDescent="0.2"/>
    <row r="68" spans="1:8" ht="65.25" hidden="1" customHeight="1" x14ac:dyDescent="0.2">
      <c r="A68" s="542" t="s">
        <v>544</v>
      </c>
      <c r="B68" s="542"/>
      <c r="C68" s="542"/>
      <c r="D68" s="542"/>
      <c r="E68" s="542" t="s">
        <v>550</v>
      </c>
      <c r="F68" s="542"/>
      <c r="G68" s="542"/>
      <c r="H68" s="209"/>
    </row>
    <row r="69" spans="1:8" ht="65.25" hidden="1" customHeight="1" x14ac:dyDescent="0.3">
      <c r="A69" s="210" t="s">
        <v>545</v>
      </c>
      <c r="B69" s="211"/>
      <c r="C69" s="212"/>
      <c r="D69" s="213">
        <f>(G20+G40)/1000</f>
        <v>0</v>
      </c>
      <c r="E69" s="588" t="s">
        <v>551</v>
      </c>
      <c r="F69" s="588"/>
      <c r="G69" s="214">
        <f>(E48+G29)/1000</f>
        <v>0</v>
      </c>
      <c r="H69" s="215"/>
    </row>
    <row r="70" spans="1:8" ht="65.25" hidden="1" customHeight="1" x14ac:dyDescent="0.3">
      <c r="A70" s="507" t="s">
        <v>546</v>
      </c>
      <c r="B70" s="508"/>
      <c r="C70" s="508"/>
      <c r="D70" s="216"/>
      <c r="E70" s="589" t="s">
        <v>552</v>
      </c>
      <c r="F70" s="590"/>
      <c r="G70" s="217">
        <v>0</v>
      </c>
      <c r="H70" s="218"/>
    </row>
    <row r="71" spans="1:8" ht="65.25" hidden="1" customHeight="1" thickBot="1" x14ac:dyDescent="0.35">
      <c r="A71" s="507" t="s">
        <v>547</v>
      </c>
      <c r="B71" s="508"/>
      <c r="C71" s="508"/>
      <c r="D71" s="219"/>
      <c r="E71" s="589" t="s">
        <v>553</v>
      </c>
      <c r="F71" s="590"/>
      <c r="G71" s="220"/>
      <c r="H71" s="218"/>
    </row>
    <row r="72" spans="1:8" ht="65.25" hidden="1" customHeight="1" x14ac:dyDescent="0.3">
      <c r="A72" s="591" t="s">
        <v>548</v>
      </c>
      <c r="B72" s="592"/>
      <c r="C72" s="593"/>
      <c r="D72" s="221" t="e">
        <v>#REF!</v>
      </c>
      <c r="E72" s="594" t="s">
        <v>554</v>
      </c>
      <c r="F72" s="595"/>
      <c r="G72" s="222" t="e">
        <v>#REF!</v>
      </c>
      <c r="H72" s="223"/>
    </row>
    <row r="73" spans="1:8" ht="65.25" hidden="1" customHeight="1" thickBot="1" x14ac:dyDescent="0.35">
      <c r="A73" s="565" t="s">
        <v>549</v>
      </c>
      <c r="B73" s="565"/>
      <c r="C73" s="565"/>
      <c r="D73" s="224" t="e">
        <f>(D69+D70+D71)/D72</f>
        <v>#REF!</v>
      </c>
      <c r="E73" s="507" t="s">
        <v>549</v>
      </c>
      <c r="F73" s="596"/>
      <c r="G73" s="225" t="e">
        <f>IF(G72=0,"",(G69+G70+G71)/G72)</f>
        <v>#REF!</v>
      </c>
      <c r="H73" s="199"/>
    </row>
    <row r="74" spans="1:8" hidden="1" x14ac:dyDescent="0.2"/>
    <row r="75" spans="1:8" hidden="1" x14ac:dyDescent="0.2"/>
    <row r="76" spans="1:8" hidden="1" x14ac:dyDescent="0.2"/>
  </sheetData>
  <sheetProtection algorithmName="SHA-512" hashValue="fBjqzplN2nGXU94Uxqvz5SFSGi2E2tniMinXi4tQ7DJ376AcB8W2EAajkcGj/jOeRaKyf56Oal5oGuyXk0KK2w==" saltValue="CXlBEitd0HZdeEqx0HIKxg==" spinCount="100000" sheet="1" objects="1" scenarios="1"/>
  <mergeCells count="64">
    <mergeCell ref="A71:C71"/>
    <mergeCell ref="E71:F71"/>
    <mergeCell ref="A72:C72"/>
    <mergeCell ref="E72:F72"/>
    <mergeCell ref="A73:C73"/>
    <mergeCell ref="E73:F73"/>
    <mergeCell ref="A60:C60"/>
    <mergeCell ref="A68:D68"/>
    <mergeCell ref="E68:G68"/>
    <mergeCell ref="E69:F69"/>
    <mergeCell ref="A70:C70"/>
    <mergeCell ref="E70:F70"/>
    <mergeCell ref="A57:C57"/>
    <mergeCell ref="G57:H57"/>
    <mergeCell ref="A58:C58"/>
    <mergeCell ref="G58:H58"/>
    <mergeCell ref="A59:C59"/>
    <mergeCell ref="G59:H59"/>
    <mergeCell ref="G54:J54"/>
    <mergeCell ref="A55:D55"/>
    <mergeCell ref="G55:I55"/>
    <mergeCell ref="A56:C56"/>
    <mergeCell ref="G56:H56"/>
    <mergeCell ref="A34:A39"/>
    <mergeCell ref="A40:D40"/>
    <mergeCell ref="A42:A47"/>
    <mergeCell ref="A48:D48"/>
    <mergeCell ref="A54:E54"/>
    <mergeCell ref="A23:A28"/>
    <mergeCell ref="A29:D29"/>
    <mergeCell ref="A32:A33"/>
    <mergeCell ref="B32:B33"/>
    <mergeCell ref="C32:C33"/>
    <mergeCell ref="D32:D33"/>
    <mergeCell ref="A21:A22"/>
    <mergeCell ref="B21:B22"/>
    <mergeCell ref="C21:C22"/>
    <mergeCell ref="D21:D22"/>
    <mergeCell ref="E21:E22"/>
    <mergeCell ref="G10:J10"/>
    <mergeCell ref="E32:E33"/>
    <mergeCell ref="F32:F33"/>
    <mergeCell ref="G32:G33"/>
    <mergeCell ref="F21:F22"/>
    <mergeCell ref="G21:H21"/>
    <mergeCell ref="I21:I22"/>
    <mergeCell ref="G11:H11"/>
    <mergeCell ref="I11:J11"/>
    <mergeCell ref="A3:D3"/>
    <mergeCell ref="E3:G3"/>
    <mergeCell ref="H3:J3"/>
    <mergeCell ref="A4:C4"/>
    <mergeCell ref="E4:G6"/>
    <mergeCell ref="H4:J6"/>
    <mergeCell ref="A5:C5"/>
    <mergeCell ref="A6:C6"/>
    <mergeCell ref="A13:A19"/>
    <mergeCell ref="A20:D20"/>
    <mergeCell ref="F10:F12"/>
    <mergeCell ref="A10:A12"/>
    <mergeCell ref="B10:B12"/>
    <mergeCell ref="C10:C12"/>
    <mergeCell ref="D10:D12"/>
    <mergeCell ref="E10:E12"/>
  </mergeCells>
  <phoneticPr fontId="3"/>
  <dataValidations count="1">
    <dataValidation type="list" allowBlank="1" showInputMessage="1" showErrorMessage="1" sqref="D4:D6" xr:uid="{E866E48F-EC5A-46CA-8BFE-263B4292900D}">
      <formula1>$M$3:$M$5</formula1>
    </dataValidation>
  </dataValidations>
  <pageMargins left="0.70866141732283472" right="0.31496062992125984" top="0.74803149606299213" bottom="0.74803149606299213" header="0.31496062992125984" footer="0.31496062992125984"/>
  <pageSetup paperSize="9" scale="51"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629E5-727B-4EE2-BD31-EA490FA144A8}">
  <sheetPr codeName="Sheet2"/>
  <dimension ref="A2:I57"/>
  <sheetViews>
    <sheetView view="pageBreakPreview" zoomScale="60" zoomScaleNormal="100" workbookViewId="0">
      <selection activeCell="U56" sqref="U56"/>
    </sheetView>
  </sheetViews>
  <sheetFormatPr defaultColWidth="9" defaultRowHeight="13" x14ac:dyDescent="0.2"/>
  <cols>
    <col min="1" max="16384" width="9" style="32"/>
  </cols>
  <sheetData>
    <row r="2" spans="1:9" ht="16.5" x14ac:dyDescent="0.25">
      <c r="A2" s="33" t="s">
        <v>555</v>
      </c>
    </row>
    <row r="3" spans="1:9" x14ac:dyDescent="0.2">
      <c r="A3" s="34"/>
      <c r="B3" s="35"/>
      <c r="C3" s="35"/>
      <c r="D3" s="35"/>
      <c r="E3" s="35"/>
      <c r="F3" s="35"/>
      <c r="G3" s="35"/>
      <c r="H3" s="35"/>
      <c r="I3" s="36"/>
    </row>
    <row r="4" spans="1:9" x14ac:dyDescent="0.2">
      <c r="A4" s="37"/>
      <c r="B4" s="38"/>
      <c r="C4" s="38"/>
      <c r="D4" s="38"/>
      <c r="E4" s="38"/>
      <c r="F4" s="38"/>
      <c r="G4" s="38"/>
      <c r="H4" s="38"/>
      <c r="I4" s="39"/>
    </row>
    <row r="5" spans="1:9" x14ac:dyDescent="0.2">
      <c r="A5" s="37"/>
      <c r="B5" s="38"/>
      <c r="C5" s="38"/>
      <c r="D5" s="38"/>
      <c r="E5" s="38"/>
      <c r="F5" s="38"/>
      <c r="G5" s="38"/>
      <c r="H5" s="38"/>
      <c r="I5" s="39"/>
    </row>
    <row r="6" spans="1:9" x14ac:dyDescent="0.2">
      <c r="A6" s="37"/>
      <c r="B6" s="38"/>
      <c r="C6" s="38"/>
      <c r="D6" s="38"/>
      <c r="E6" s="38"/>
      <c r="F6" s="38"/>
      <c r="G6" s="38"/>
      <c r="H6" s="38"/>
      <c r="I6" s="39"/>
    </row>
    <row r="7" spans="1:9" x14ac:dyDescent="0.2">
      <c r="A7" s="37"/>
      <c r="B7" s="38"/>
      <c r="C7" s="38"/>
      <c r="D7" s="38"/>
      <c r="E7" s="38"/>
      <c r="F7" s="38"/>
      <c r="G7" s="38"/>
      <c r="H7" s="38"/>
      <c r="I7" s="39"/>
    </row>
    <row r="8" spans="1:9" x14ac:dyDescent="0.2">
      <c r="A8" s="37"/>
      <c r="B8" s="38"/>
      <c r="C8" s="38"/>
      <c r="D8" s="38"/>
      <c r="E8" s="38"/>
      <c r="F8" s="38"/>
      <c r="G8" s="38"/>
      <c r="H8" s="38"/>
      <c r="I8" s="39"/>
    </row>
    <row r="9" spans="1:9" x14ac:dyDescent="0.2">
      <c r="A9" s="37"/>
      <c r="B9" s="38"/>
      <c r="C9" s="38"/>
      <c r="D9" s="38"/>
      <c r="E9" s="38"/>
      <c r="F9" s="38"/>
      <c r="G9" s="38"/>
      <c r="H9" s="38"/>
      <c r="I9" s="39"/>
    </row>
    <row r="10" spans="1:9" x14ac:dyDescent="0.2">
      <c r="A10" s="37"/>
      <c r="B10" s="38"/>
      <c r="C10" s="38"/>
      <c r="D10" s="38"/>
      <c r="E10" s="38"/>
      <c r="F10" s="38"/>
      <c r="G10" s="38"/>
      <c r="H10" s="38"/>
      <c r="I10" s="39"/>
    </row>
    <row r="11" spans="1:9" x14ac:dyDescent="0.2">
      <c r="A11" s="37"/>
      <c r="B11" s="38"/>
      <c r="C11" s="38"/>
      <c r="D11" s="38"/>
      <c r="E11" s="38"/>
      <c r="F11" s="38"/>
      <c r="G11" s="38"/>
      <c r="H11" s="38"/>
      <c r="I11" s="39"/>
    </row>
    <row r="12" spans="1:9" x14ac:dyDescent="0.2">
      <c r="A12" s="37"/>
      <c r="B12" s="38"/>
      <c r="C12" s="38"/>
      <c r="D12" s="38"/>
      <c r="E12" s="38"/>
      <c r="F12" s="38"/>
      <c r="G12" s="38"/>
      <c r="H12" s="38"/>
      <c r="I12" s="39"/>
    </row>
    <row r="13" spans="1:9" x14ac:dyDescent="0.2">
      <c r="A13" s="37"/>
      <c r="B13" s="38"/>
      <c r="C13" s="38"/>
      <c r="D13" s="38"/>
      <c r="E13" s="38"/>
      <c r="F13" s="38"/>
      <c r="G13" s="38"/>
      <c r="H13" s="38"/>
      <c r="I13" s="39"/>
    </row>
    <row r="14" spans="1:9" x14ac:dyDescent="0.2">
      <c r="A14" s="37"/>
      <c r="B14" s="38"/>
      <c r="C14" s="38"/>
      <c r="D14" s="38"/>
      <c r="E14" s="38"/>
      <c r="F14" s="38"/>
      <c r="G14" s="38"/>
      <c r="H14" s="38"/>
      <c r="I14" s="39"/>
    </row>
    <row r="15" spans="1:9" x14ac:dyDescent="0.2">
      <c r="A15" s="37"/>
      <c r="B15" s="38"/>
      <c r="C15" s="38"/>
      <c r="D15" s="38"/>
      <c r="E15" s="38"/>
      <c r="F15" s="38"/>
      <c r="G15" s="38"/>
      <c r="H15" s="38"/>
      <c r="I15" s="39"/>
    </row>
    <row r="16" spans="1:9" x14ac:dyDescent="0.2">
      <c r="A16" s="37"/>
      <c r="B16" s="38"/>
      <c r="C16" s="38"/>
      <c r="D16" s="38"/>
      <c r="E16" s="38"/>
      <c r="F16" s="38"/>
      <c r="G16" s="38"/>
      <c r="H16" s="38"/>
      <c r="I16" s="39"/>
    </row>
    <row r="17" spans="1:9" x14ac:dyDescent="0.2">
      <c r="A17" s="37"/>
      <c r="B17" s="38"/>
      <c r="C17" s="38"/>
      <c r="D17" s="38"/>
      <c r="E17" s="38"/>
      <c r="F17" s="38"/>
      <c r="G17" s="38"/>
      <c r="H17" s="38"/>
      <c r="I17" s="39"/>
    </row>
    <row r="18" spans="1:9" x14ac:dyDescent="0.2">
      <c r="A18" s="37"/>
      <c r="B18" s="38"/>
      <c r="C18" s="38"/>
      <c r="D18" s="40"/>
      <c r="E18" s="38"/>
      <c r="F18" s="38"/>
      <c r="G18" s="38"/>
      <c r="H18" s="38"/>
      <c r="I18" s="39"/>
    </row>
    <row r="19" spans="1:9" x14ac:dyDescent="0.2">
      <c r="A19" s="37"/>
      <c r="B19" s="38"/>
      <c r="C19" s="38"/>
      <c r="D19" s="38"/>
      <c r="E19" s="38"/>
      <c r="F19" s="38"/>
      <c r="G19" s="38"/>
      <c r="H19" s="38"/>
      <c r="I19" s="39"/>
    </row>
    <row r="20" spans="1:9" x14ac:dyDescent="0.2">
      <c r="A20" s="37"/>
      <c r="B20" s="38"/>
      <c r="C20" s="38"/>
      <c r="D20" s="38"/>
      <c r="E20" s="38"/>
      <c r="F20" s="38"/>
      <c r="G20" s="38"/>
      <c r="H20" s="38"/>
      <c r="I20" s="39"/>
    </row>
    <row r="21" spans="1:9" x14ac:dyDescent="0.2">
      <c r="A21" s="37"/>
      <c r="B21" s="38"/>
      <c r="C21" s="38"/>
      <c r="D21" s="38"/>
      <c r="E21" s="38"/>
      <c r="F21" s="38"/>
      <c r="G21" s="38"/>
      <c r="H21" s="38"/>
      <c r="I21" s="39"/>
    </row>
    <row r="22" spans="1:9" x14ac:dyDescent="0.2">
      <c r="A22" s="37"/>
      <c r="B22" s="38"/>
      <c r="C22" s="38"/>
      <c r="D22" s="38"/>
      <c r="E22" s="38"/>
      <c r="F22" s="38"/>
      <c r="G22" s="38"/>
      <c r="H22" s="38"/>
      <c r="I22" s="39"/>
    </row>
    <row r="23" spans="1:9" x14ac:dyDescent="0.2">
      <c r="A23" s="37"/>
      <c r="B23" s="38"/>
      <c r="C23" s="38"/>
      <c r="D23" s="38"/>
      <c r="E23" s="38"/>
      <c r="F23" s="38"/>
      <c r="G23" s="38"/>
      <c r="H23" s="38"/>
      <c r="I23" s="39"/>
    </row>
    <row r="24" spans="1:9" x14ac:dyDescent="0.2">
      <c r="A24" s="37"/>
      <c r="B24" s="38"/>
      <c r="C24" s="38"/>
      <c r="D24" s="38"/>
      <c r="E24" s="38"/>
      <c r="F24" s="38"/>
      <c r="G24" s="38"/>
      <c r="H24" s="38"/>
      <c r="I24" s="39"/>
    </row>
    <row r="25" spans="1:9" x14ac:dyDescent="0.2">
      <c r="A25" s="37"/>
      <c r="B25" s="38"/>
      <c r="C25" s="38"/>
      <c r="D25" s="38"/>
      <c r="E25" s="38"/>
      <c r="F25" s="38"/>
      <c r="G25" s="38"/>
      <c r="H25" s="38"/>
      <c r="I25" s="39"/>
    </row>
    <row r="26" spans="1:9" x14ac:dyDescent="0.2">
      <c r="A26" s="37"/>
      <c r="B26" s="38"/>
      <c r="C26" s="38"/>
      <c r="D26" s="38"/>
      <c r="E26" s="38"/>
      <c r="F26" s="38"/>
      <c r="G26" s="38"/>
      <c r="H26" s="38"/>
      <c r="I26" s="39"/>
    </row>
    <row r="27" spans="1:9" x14ac:dyDescent="0.2">
      <c r="A27" s="37"/>
      <c r="B27" s="38"/>
      <c r="C27" s="38"/>
      <c r="D27" s="38"/>
      <c r="E27" s="38"/>
      <c r="F27" s="38"/>
      <c r="G27" s="38"/>
      <c r="H27" s="38"/>
      <c r="I27" s="39"/>
    </row>
    <row r="28" spans="1:9" x14ac:dyDescent="0.2">
      <c r="A28" s="37"/>
      <c r="B28" s="38"/>
      <c r="C28" s="38"/>
      <c r="D28" s="38"/>
      <c r="E28" s="38"/>
      <c r="F28" s="38"/>
      <c r="G28" s="38"/>
      <c r="H28" s="38"/>
      <c r="I28" s="39"/>
    </row>
    <row r="29" spans="1:9" x14ac:dyDescent="0.2">
      <c r="A29" s="37"/>
      <c r="B29" s="38"/>
      <c r="C29" s="38"/>
      <c r="D29" s="38"/>
      <c r="E29" s="38"/>
      <c r="F29" s="38"/>
      <c r="G29" s="38"/>
      <c r="H29" s="38"/>
      <c r="I29" s="39"/>
    </row>
    <row r="30" spans="1:9" x14ac:dyDescent="0.2">
      <c r="A30" s="37"/>
      <c r="B30" s="38"/>
      <c r="C30" s="38"/>
      <c r="D30" s="38"/>
      <c r="E30" s="38"/>
      <c r="F30" s="38"/>
      <c r="G30" s="38"/>
      <c r="H30" s="38"/>
      <c r="I30" s="39"/>
    </row>
    <row r="31" spans="1:9" x14ac:dyDescent="0.2">
      <c r="A31" s="37"/>
      <c r="B31" s="38"/>
      <c r="C31" s="38"/>
      <c r="D31" s="38"/>
      <c r="E31" s="38"/>
      <c r="F31" s="38"/>
      <c r="G31" s="38"/>
      <c r="H31" s="38"/>
      <c r="I31" s="39"/>
    </row>
    <row r="32" spans="1:9" x14ac:dyDescent="0.2">
      <c r="A32" s="37"/>
      <c r="B32" s="38"/>
      <c r="C32" s="38"/>
      <c r="D32" s="38"/>
      <c r="E32" s="38"/>
      <c r="F32" s="38"/>
      <c r="G32" s="38"/>
      <c r="H32" s="38"/>
      <c r="I32" s="39"/>
    </row>
    <row r="33" spans="1:9" x14ac:dyDescent="0.2">
      <c r="A33" s="37"/>
      <c r="B33" s="38"/>
      <c r="C33" s="38"/>
      <c r="D33" s="38"/>
      <c r="E33" s="38"/>
      <c r="F33" s="38"/>
      <c r="G33" s="38"/>
      <c r="H33" s="38"/>
      <c r="I33" s="39"/>
    </row>
    <row r="34" spans="1:9" x14ac:dyDescent="0.2">
      <c r="A34" s="37"/>
      <c r="B34" s="38"/>
      <c r="C34" s="38"/>
      <c r="D34" s="38"/>
      <c r="E34" s="38"/>
      <c r="F34" s="38"/>
      <c r="G34" s="38"/>
      <c r="H34" s="38"/>
      <c r="I34" s="39"/>
    </row>
    <row r="35" spans="1:9" x14ac:dyDescent="0.2">
      <c r="A35" s="37"/>
      <c r="B35" s="38"/>
      <c r="C35" s="38"/>
      <c r="D35" s="38"/>
      <c r="E35" s="38"/>
      <c r="F35" s="38"/>
      <c r="G35" s="38"/>
      <c r="H35" s="38"/>
      <c r="I35" s="39"/>
    </row>
    <row r="36" spans="1:9" x14ac:dyDescent="0.2">
      <c r="A36" s="37"/>
      <c r="B36" s="38"/>
      <c r="C36" s="38"/>
      <c r="D36" s="38"/>
      <c r="E36" s="38"/>
      <c r="F36" s="38"/>
      <c r="G36" s="38"/>
      <c r="H36" s="38"/>
      <c r="I36" s="39"/>
    </row>
    <row r="37" spans="1:9" x14ac:dyDescent="0.2">
      <c r="A37" s="37"/>
      <c r="B37" s="38"/>
      <c r="C37" s="38"/>
      <c r="D37" s="38"/>
      <c r="E37" s="38"/>
      <c r="F37" s="38"/>
      <c r="G37" s="38"/>
      <c r="H37" s="38"/>
      <c r="I37" s="39"/>
    </row>
    <row r="38" spans="1:9" x14ac:dyDescent="0.2">
      <c r="A38" s="37"/>
      <c r="B38" s="38"/>
      <c r="C38" s="38"/>
      <c r="D38" s="38"/>
      <c r="E38" s="38"/>
      <c r="F38" s="38"/>
      <c r="G38" s="38"/>
      <c r="H38" s="38"/>
      <c r="I38" s="39"/>
    </row>
    <row r="39" spans="1:9" x14ac:dyDescent="0.2">
      <c r="A39" s="37"/>
      <c r="B39" s="38"/>
      <c r="C39" s="38"/>
      <c r="D39" s="38"/>
      <c r="E39" s="38"/>
      <c r="F39" s="38"/>
      <c r="G39" s="38"/>
      <c r="H39" s="38"/>
      <c r="I39" s="39"/>
    </row>
    <row r="40" spans="1:9" x14ac:dyDescent="0.2">
      <c r="A40" s="37"/>
      <c r="B40" s="38"/>
      <c r="C40" s="38"/>
      <c r="D40" s="38"/>
      <c r="E40" s="38"/>
      <c r="F40" s="38"/>
      <c r="G40" s="38"/>
      <c r="H40" s="38"/>
      <c r="I40" s="39"/>
    </row>
    <row r="41" spans="1:9" x14ac:dyDescent="0.2">
      <c r="A41" s="37"/>
      <c r="B41" s="38"/>
      <c r="C41" s="38"/>
      <c r="D41" s="38"/>
      <c r="E41" s="38"/>
      <c r="F41" s="38"/>
      <c r="G41" s="38"/>
      <c r="H41" s="38"/>
      <c r="I41" s="39"/>
    </row>
    <row r="42" spans="1:9" x14ac:dyDescent="0.2">
      <c r="A42" s="37"/>
      <c r="B42" s="38"/>
      <c r="C42" s="38"/>
      <c r="D42" s="38"/>
      <c r="E42" s="38"/>
      <c r="F42" s="38"/>
      <c r="G42" s="38"/>
      <c r="H42" s="38"/>
      <c r="I42" s="39"/>
    </row>
    <row r="43" spans="1:9" x14ac:dyDescent="0.2">
      <c r="A43" s="37"/>
      <c r="B43" s="38"/>
      <c r="C43" s="38"/>
      <c r="D43" s="38"/>
      <c r="E43" s="38"/>
      <c r="F43" s="38"/>
      <c r="G43" s="38"/>
      <c r="H43" s="38"/>
      <c r="I43" s="39"/>
    </row>
    <row r="44" spans="1:9" x14ac:dyDescent="0.2">
      <c r="A44" s="37"/>
      <c r="B44" s="38"/>
      <c r="C44" s="38"/>
      <c r="D44" s="38"/>
      <c r="E44" s="38"/>
      <c r="F44" s="38"/>
      <c r="G44" s="38"/>
      <c r="H44" s="38"/>
      <c r="I44" s="39"/>
    </row>
    <row r="45" spans="1:9" x14ac:dyDescent="0.2">
      <c r="A45" s="37"/>
      <c r="B45" s="38"/>
      <c r="C45" s="38"/>
      <c r="D45" s="38"/>
      <c r="E45" s="38"/>
      <c r="F45" s="38"/>
      <c r="G45" s="38"/>
      <c r="H45" s="38"/>
      <c r="I45" s="39"/>
    </row>
    <row r="46" spans="1:9" x14ac:dyDescent="0.2">
      <c r="A46" s="37"/>
      <c r="B46" s="38"/>
      <c r="C46" s="38"/>
      <c r="D46" s="38"/>
      <c r="E46" s="38"/>
      <c r="F46" s="38"/>
      <c r="G46" s="38"/>
      <c r="H46" s="38"/>
      <c r="I46" s="39"/>
    </row>
    <row r="47" spans="1:9" x14ac:dyDescent="0.2">
      <c r="A47" s="37"/>
      <c r="B47" s="38"/>
      <c r="C47" s="38"/>
      <c r="D47" s="38"/>
      <c r="E47" s="38"/>
      <c r="F47" s="38"/>
      <c r="G47" s="38"/>
      <c r="H47" s="38"/>
      <c r="I47" s="39"/>
    </row>
    <row r="48" spans="1:9" x14ac:dyDescent="0.2">
      <c r="A48" s="37"/>
      <c r="B48" s="38"/>
      <c r="C48" s="38"/>
      <c r="D48" s="38"/>
      <c r="E48" s="38"/>
      <c r="F48" s="38"/>
      <c r="G48" s="38"/>
      <c r="H48" s="38"/>
      <c r="I48" s="39"/>
    </row>
    <row r="49" spans="1:9" x14ac:dyDescent="0.2">
      <c r="A49" s="37"/>
      <c r="B49" s="38"/>
      <c r="C49" s="38"/>
      <c r="D49" s="38"/>
      <c r="E49" s="38"/>
      <c r="F49" s="38"/>
      <c r="G49" s="38"/>
      <c r="H49" s="38"/>
      <c r="I49" s="39"/>
    </row>
    <row r="50" spans="1:9" x14ac:dyDescent="0.2">
      <c r="A50" s="37"/>
      <c r="B50" s="38"/>
      <c r="C50" s="38"/>
      <c r="D50" s="38"/>
      <c r="E50" s="38"/>
      <c r="F50" s="38"/>
      <c r="G50" s="38"/>
      <c r="H50" s="38"/>
      <c r="I50" s="39"/>
    </row>
    <row r="51" spans="1:9" x14ac:dyDescent="0.2">
      <c r="A51" s="37"/>
      <c r="B51" s="38"/>
      <c r="C51" s="38"/>
      <c r="D51" s="38"/>
      <c r="E51" s="38"/>
      <c r="F51" s="38"/>
      <c r="G51" s="38"/>
      <c r="H51" s="38"/>
      <c r="I51" s="39"/>
    </row>
    <row r="52" spans="1:9" x14ac:dyDescent="0.2">
      <c r="A52" s="37"/>
      <c r="B52" s="38"/>
      <c r="C52" s="38"/>
      <c r="D52" s="38"/>
      <c r="E52" s="38"/>
      <c r="F52" s="38"/>
      <c r="G52" s="38"/>
      <c r="H52" s="38"/>
      <c r="I52" s="39"/>
    </row>
    <row r="53" spans="1:9" x14ac:dyDescent="0.2">
      <c r="A53" s="37"/>
      <c r="B53" s="38"/>
      <c r="C53" s="38"/>
      <c r="D53" s="38"/>
      <c r="E53" s="38"/>
      <c r="F53" s="38"/>
      <c r="G53" s="38"/>
      <c r="H53" s="38"/>
      <c r="I53" s="39"/>
    </row>
    <row r="54" spans="1:9" x14ac:dyDescent="0.2">
      <c r="A54" s="37"/>
      <c r="B54" s="38"/>
      <c r="C54" s="38"/>
      <c r="D54" s="38"/>
      <c r="E54" s="38"/>
      <c r="F54" s="38"/>
      <c r="G54" s="38"/>
      <c r="H54" s="38"/>
      <c r="I54" s="39"/>
    </row>
    <row r="55" spans="1:9" x14ac:dyDescent="0.2">
      <c r="A55" s="37"/>
      <c r="B55" s="38"/>
      <c r="C55" s="38"/>
      <c r="D55" s="38"/>
      <c r="E55" s="38"/>
      <c r="F55" s="38"/>
      <c r="G55" s="38"/>
      <c r="H55" s="38"/>
      <c r="I55" s="39"/>
    </row>
    <row r="56" spans="1:9" x14ac:dyDescent="0.2">
      <c r="A56" s="37"/>
      <c r="B56" s="38"/>
      <c r="C56" s="38"/>
      <c r="D56" s="38"/>
      <c r="E56" s="38"/>
      <c r="F56" s="38"/>
      <c r="G56" s="38"/>
      <c r="H56" s="38"/>
      <c r="I56" s="39"/>
    </row>
    <row r="57" spans="1:9" x14ac:dyDescent="0.2">
      <c r="A57" s="41"/>
      <c r="B57" s="42"/>
      <c r="C57" s="42"/>
      <c r="D57" s="42"/>
      <c r="E57" s="42"/>
      <c r="F57" s="42"/>
      <c r="G57" s="42"/>
      <c r="H57" s="42"/>
      <c r="I57" s="43"/>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4E3C6-D91D-4714-915F-CCAF75135FBB}">
  <sheetPr codeName="Sheet4">
    <pageSetUpPr fitToPage="1"/>
  </sheetPr>
  <dimension ref="A1:K44"/>
  <sheetViews>
    <sheetView view="pageBreakPreview" zoomScaleNormal="100" zoomScaleSheetLayoutView="100" workbookViewId="0">
      <selection activeCell="L44" sqref="L44"/>
    </sheetView>
  </sheetViews>
  <sheetFormatPr defaultColWidth="9" defaultRowHeight="15" customHeight="1" x14ac:dyDescent="0.2"/>
  <cols>
    <col min="1" max="1" width="12.26953125" style="7" customWidth="1"/>
    <col min="2" max="2" width="14.90625" style="7" customWidth="1"/>
    <col min="3" max="3" width="21.6328125" style="7" customWidth="1"/>
    <col min="4" max="4" width="11.453125" style="8" customWidth="1"/>
    <col min="5" max="5" width="8.90625" style="7" customWidth="1"/>
    <col min="6" max="7" width="6.08984375" style="8" customWidth="1"/>
    <col min="8" max="8" width="11.08984375" style="8" customWidth="1"/>
    <col min="9" max="16384" width="9" style="7"/>
  </cols>
  <sheetData>
    <row r="1" spans="1:11" ht="30" customHeight="1" x14ac:dyDescent="0.2">
      <c r="A1" s="18" t="s">
        <v>61</v>
      </c>
    </row>
    <row r="2" spans="1:11" ht="30" customHeight="1" x14ac:dyDescent="0.2">
      <c r="A2" s="18" t="s">
        <v>62</v>
      </c>
    </row>
    <row r="3" spans="1:11" ht="15" customHeight="1" x14ac:dyDescent="0.2">
      <c r="A3" s="21" t="s">
        <v>38</v>
      </c>
    </row>
    <row r="4" spans="1:11" ht="20.25" customHeight="1" x14ac:dyDescent="0.2">
      <c r="D4" s="9" t="s">
        <v>39</v>
      </c>
      <c r="E4" s="10" t="s">
        <v>40</v>
      </c>
    </row>
    <row r="6" spans="1:11" ht="15" customHeight="1" x14ac:dyDescent="0.2">
      <c r="A6" s="244" t="s">
        <v>1123</v>
      </c>
      <c r="B6" s="245"/>
      <c r="C6" s="244"/>
      <c r="D6" s="602" t="s">
        <v>1124</v>
      </c>
      <c r="E6" s="604" t="s">
        <v>66</v>
      </c>
      <c r="F6" s="605" t="s">
        <v>35</v>
      </c>
      <c r="G6" s="607" t="s">
        <v>1125</v>
      </c>
      <c r="H6" s="609" t="s">
        <v>1126</v>
      </c>
    </row>
    <row r="7" spans="1:11" ht="15" customHeight="1" x14ac:dyDescent="0.2">
      <c r="A7" s="244" t="s">
        <v>1127</v>
      </c>
      <c r="B7" s="245" t="s">
        <v>1128</v>
      </c>
      <c r="C7" s="246" t="s">
        <v>1128</v>
      </c>
      <c r="D7" s="603"/>
      <c r="E7" s="604"/>
      <c r="F7" s="606"/>
      <c r="G7" s="608"/>
      <c r="H7" s="610"/>
    </row>
    <row r="8" spans="1:11" ht="22.5" customHeight="1" x14ac:dyDescent="0.2">
      <c r="A8" s="11" t="s">
        <v>192</v>
      </c>
      <c r="B8" s="247" t="s">
        <v>1129</v>
      </c>
      <c r="C8" s="12" t="s">
        <v>41</v>
      </c>
      <c r="D8" s="260"/>
      <c r="E8" s="13" t="s">
        <v>1130</v>
      </c>
      <c r="F8" s="243">
        <f>ROUND(G8*0.0258,5)</f>
        <v>0.98814000000000002</v>
      </c>
      <c r="G8" s="239">
        <v>38.299999999999997</v>
      </c>
      <c r="H8" s="248">
        <f t="shared" ref="H8:H42" si="0">IF(ISERROR(D8*F8),"",ROUND(D8*F8,1))/1000</f>
        <v>0</v>
      </c>
      <c r="K8" s="14"/>
    </row>
    <row r="9" spans="1:11" ht="26.25" customHeight="1" x14ac:dyDescent="0.2">
      <c r="A9" s="15"/>
      <c r="B9" s="249"/>
      <c r="C9" s="16" t="s">
        <v>1131</v>
      </c>
      <c r="D9" s="260"/>
      <c r="E9" s="13" t="s">
        <v>1130</v>
      </c>
      <c r="F9" s="243">
        <f t="shared" ref="F9:F40" si="1">ROUND(G9*0.0258,5)</f>
        <v>0.89783999999999997</v>
      </c>
      <c r="G9" s="239">
        <v>34.799999999999997</v>
      </c>
      <c r="H9" s="248">
        <f>IF(ISERROR(D9*F9),"",ROUND(D9*F9,1))/1000</f>
        <v>0</v>
      </c>
      <c r="K9" s="14"/>
    </row>
    <row r="10" spans="1:11" ht="15" customHeight="1" x14ac:dyDescent="0.2">
      <c r="A10" s="15" t="s">
        <v>43</v>
      </c>
      <c r="B10" s="249" t="s">
        <v>43</v>
      </c>
      <c r="C10" s="16" t="s">
        <v>1132</v>
      </c>
      <c r="D10" s="260"/>
      <c r="E10" s="13" t="s">
        <v>1130</v>
      </c>
      <c r="F10" s="243">
        <f t="shared" si="1"/>
        <v>0.86172000000000004</v>
      </c>
      <c r="G10" s="239">
        <v>33.4</v>
      </c>
      <c r="H10" s="248">
        <f t="shared" si="0"/>
        <v>0</v>
      </c>
      <c r="K10" s="14"/>
    </row>
    <row r="11" spans="1:11" ht="15" customHeight="1" x14ac:dyDescent="0.2">
      <c r="A11" s="15" t="s">
        <v>43</v>
      </c>
      <c r="B11" s="249" t="s">
        <v>43</v>
      </c>
      <c r="C11" s="16" t="s">
        <v>44</v>
      </c>
      <c r="D11" s="260"/>
      <c r="E11" s="13" t="s">
        <v>1130</v>
      </c>
      <c r="F11" s="243">
        <f t="shared" si="1"/>
        <v>0.85914000000000001</v>
      </c>
      <c r="G11" s="239">
        <v>33.299999999999997</v>
      </c>
      <c r="H11" s="248">
        <f t="shared" si="0"/>
        <v>0</v>
      </c>
      <c r="K11" s="14"/>
    </row>
    <row r="12" spans="1:11" ht="15" customHeight="1" x14ac:dyDescent="0.2">
      <c r="A12" s="15" t="s">
        <v>43</v>
      </c>
      <c r="B12" s="249" t="s">
        <v>43</v>
      </c>
      <c r="C12" s="16" t="s">
        <v>1133</v>
      </c>
      <c r="D12" s="260"/>
      <c r="E12" s="13" t="s">
        <v>1130</v>
      </c>
      <c r="F12" s="243">
        <f t="shared" si="1"/>
        <v>0.93654000000000004</v>
      </c>
      <c r="G12" s="239">
        <v>36.299999999999997</v>
      </c>
      <c r="H12" s="248">
        <f t="shared" si="0"/>
        <v>0</v>
      </c>
      <c r="K12" s="14"/>
    </row>
    <row r="13" spans="1:11" ht="15" customHeight="1" x14ac:dyDescent="0.2">
      <c r="A13" s="15" t="s">
        <v>43</v>
      </c>
      <c r="B13" s="249" t="s">
        <v>43</v>
      </c>
      <c r="C13" s="16" t="s">
        <v>45</v>
      </c>
      <c r="D13" s="260"/>
      <c r="E13" s="13" t="s">
        <v>1130</v>
      </c>
      <c r="F13" s="243">
        <f t="shared" si="1"/>
        <v>0.94169999999999998</v>
      </c>
      <c r="G13" s="239">
        <v>36.5</v>
      </c>
      <c r="H13" s="248">
        <f t="shared" si="0"/>
        <v>0</v>
      </c>
      <c r="K13" s="14"/>
    </row>
    <row r="14" spans="1:11" ht="15" customHeight="1" x14ac:dyDescent="0.2">
      <c r="A14" s="15" t="s">
        <v>43</v>
      </c>
      <c r="B14" s="249" t="s">
        <v>43</v>
      </c>
      <c r="C14" s="16" t="s">
        <v>46</v>
      </c>
      <c r="D14" s="260"/>
      <c r="E14" s="13" t="s">
        <v>1130</v>
      </c>
      <c r="F14" s="243">
        <f t="shared" si="1"/>
        <v>0.98040000000000005</v>
      </c>
      <c r="G14" s="240">
        <v>38</v>
      </c>
      <c r="H14" s="248">
        <f t="shared" si="0"/>
        <v>0</v>
      </c>
      <c r="K14" s="14"/>
    </row>
    <row r="15" spans="1:11" ht="15" customHeight="1" x14ac:dyDescent="0.2">
      <c r="A15" s="15" t="s">
        <v>43</v>
      </c>
      <c r="B15" s="249" t="s">
        <v>43</v>
      </c>
      <c r="C15" s="16" t="s">
        <v>47</v>
      </c>
      <c r="D15" s="260"/>
      <c r="E15" s="13" t="s">
        <v>1130</v>
      </c>
      <c r="F15" s="243">
        <f t="shared" si="1"/>
        <v>1.00362</v>
      </c>
      <c r="G15" s="239">
        <v>38.9</v>
      </c>
      <c r="H15" s="248">
        <f t="shared" si="0"/>
        <v>0</v>
      </c>
      <c r="K15" s="14"/>
    </row>
    <row r="16" spans="1:11" ht="15" customHeight="1" x14ac:dyDescent="0.2">
      <c r="A16" s="15"/>
      <c r="B16" s="249"/>
      <c r="C16" s="16" t="s">
        <v>48</v>
      </c>
      <c r="D16" s="260"/>
      <c r="E16" s="17" t="s">
        <v>1130</v>
      </c>
      <c r="F16" s="243">
        <f t="shared" si="1"/>
        <v>1.0784400000000001</v>
      </c>
      <c r="G16" s="239">
        <v>41.8</v>
      </c>
      <c r="H16" s="248">
        <f t="shared" si="0"/>
        <v>0</v>
      </c>
      <c r="K16" s="14"/>
    </row>
    <row r="17" spans="1:11" ht="24" customHeight="1" x14ac:dyDescent="0.2">
      <c r="A17" s="15" t="s">
        <v>43</v>
      </c>
      <c r="B17" s="249" t="s">
        <v>43</v>
      </c>
      <c r="C17" s="16" t="s">
        <v>1134</v>
      </c>
      <c r="D17" s="260"/>
      <c r="E17" s="17" t="s">
        <v>1130</v>
      </c>
      <c r="F17" s="243">
        <f t="shared" si="1"/>
        <v>1.0371600000000001</v>
      </c>
      <c r="G17" s="239">
        <v>40.200000000000003</v>
      </c>
      <c r="H17" s="248">
        <f t="shared" si="0"/>
        <v>0</v>
      </c>
      <c r="K17" s="14"/>
    </row>
    <row r="18" spans="1:11" ht="15" customHeight="1" x14ac:dyDescent="0.2">
      <c r="A18" s="15" t="s">
        <v>43</v>
      </c>
      <c r="B18" s="249" t="s">
        <v>43</v>
      </c>
      <c r="C18" s="16" t="s">
        <v>49</v>
      </c>
      <c r="D18" s="260"/>
      <c r="E18" s="17" t="s">
        <v>1135</v>
      </c>
      <c r="F18" s="243">
        <f t="shared" si="1"/>
        <v>1.032</v>
      </c>
      <c r="G18" s="240">
        <v>40</v>
      </c>
      <c r="H18" s="248">
        <f t="shared" si="0"/>
        <v>0</v>
      </c>
      <c r="K18" s="14"/>
    </row>
    <row r="19" spans="1:11" ht="15" customHeight="1" x14ac:dyDescent="0.2">
      <c r="A19" s="15" t="s">
        <v>43</v>
      </c>
      <c r="B19" s="249" t="s">
        <v>43</v>
      </c>
      <c r="C19" s="16" t="s">
        <v>1199</v>
      </c>
      <c r="D19" s="260"/>
      <c r="E19" s="17" t="s">
        <v>1135</v>
      </c>
      <c r="F19" s="243">
        <f t="shared" si="1"/>
        <v>0.87978000000000001</v>
      </c>
      <c r="G19" s="239">
        <v>34.1</v>
      </c>
      <c r="H19" s="248">
        <f t="shared" si="0"/>
        <v>0</v>
      </c>
      <c r="K19" s="14"/>
    </row>
    <row r="20" spans="1:11" ht="15" customHeight="1" x14ac:dyDescent="0.2">
      <c r="A20" s="15" t="s">
        <v>43</v>
      </c>
      <c r="B20" s="249" t="s">
        <v>43</v>
      </c>
      <c r="C20" s="16" t="s">
        <v>1137</v>
      </c>
      <c r="D20" s="260"/>
      <c r="E20" s="17" t="s">
        <v>1135</v>
      </c>
      <c r="F20" s="243">
        <f t="shared" si="1"/>
        <v>1.2925800000000001</v>
      </c>
      <c r="G20" s="239">
        <v>50.1</v>
      </c>
      <c r="H20" s="248">
        <f t="shared" si="0"/>
        <v>0</v>
      </c>
      <c r="K20" s="14"/>
    </row>
    <row r="21" spans="1:11" ht="15" customHeight="1" x14ac:dyDescent="0.2">
      <c r="A21" s="15"/>
      <c r="B21" s="249"/>
      <c r="C21" s="16" t="s">
        <v>1138</v>
      </c>
      <c r="D21" s="260"/>
      <c r="E21" s="17" t="s">
        <v>1139</v>
      </c>
      <c r="F21" s="243">
        <f t="shared" si="1"/>
        <v>1.1893800000000001</v>
      </c>
      <c r="G21" s="239">
        <v>46.1</v>
      </c>
      <c r="H21" s="248">
        <f t="shared" si="0"/>
        <v>0</v>
      </c>
      <c r="K21" s="14"/>
    </row>
    <row r="22" spans="1:11" ht="15" customHeight="1" x14ac:dyDescent="0.2">
      <c r="A22" s="15"/>
      <c r="B22" s="249"/>
      <c r="C22" s="16" t="s">
        <v>1140</v>
      </c>
      <c r="D22" s="260"/>
      <c r="E22" s="17" t="s">
        <v>1135</v>
      </c>
      <c r="F22" s="243">
        <f t="shared" si="1"/>
        <v>1.41126</v>
      </c>
      <c r="G22" s="239">
        <v>54.7</v>
      </c>
      <c r="H22" s="248">
        <f t="shared" si="0"/>
        <v>0</v>
      </c>
      <c r="K22" s="14"/>
    </row>
    <row r="23" spans="1:11" ht="15" customHeight="1" x14ac:dyDescent="0.2">
      <c r="A23" s="15"/>
      <c r="B23" s="249"/>
      <c r="C23" s="16" t="s">
        <v>51</v>
      </c>
      <c r="D23" s="260"/>
      <c r="E23" s="17" t="s">
        <v>1139</v>
      </c>
      <c r="F23" s="243">
        <f t="shared" si="1"/>
        <v>0.99072000000000005</v>
      </c>
      <c r="G23" s="239">
        <v>38.4</v>
      </c>
      <c r="H23" s="248">
        <f t="shared" si="0"/>
        <v>0</v>
      </c>
      <c r="K23" s="14"/>
    </row>
    <row r="24" spans="1:11" ht="15" customHeight="1" x14ac:dyDescent="0.2">
      <c r="A24" s="15"/>
      <c r="B24" s="249"/>
      <c r="C24" s="16" t="s">
        <v>1141</v>
      </c>
      <c r="D24" s="260"/>
      <c r="E24" s="17" t="s">
        <v>1135</v>
      </c>
      <c r="F24" s="243">
        <f t="shared" si="1"/>
        <v>0.74046000000000001</v>
      </c>
      <c r="G24" s="239">
        <v>28.7</v>
      </c>
      <c r="H24" s="248">
        <f t="shared" si="0"/>
        <v>0</v>
      </c>
      <c r="K24" s="14"/>
    </row>
    <row r="25" spans="1:11" ht="15" customHeight="1" x14ac:dyDescent="0.2">
      <c r="A25" s="15"/>
      <c r="B25" s="249"/>
      <c r="C25" s="16" t="s">
        <v>1142</v>
      </c>
      <c r="D25" s="260"/>
      <c r="E25" s="17" t="s">
        <v>1135</v>
      </c>
      <c r="F25" s="243">
        <f t="shared" si="1"/>
        <v>0.73014000000000001</v>
      </c>
      <c r="G25" s="239">
        <v>28.3</v>
      </c>
      <c r="H25" s="248">
        <f t="shared" si="0"/>
        <v>0</v>
      </c>
      <c r="K25" s="14"/>
    </row>
    <row r="26" spans="1:11" ht="15" customHeight="1" x14ac:dyDescent="0.2">
      <c r="A26" s="15"/>
      <c r="B26" s="249"/>
      <c r="C26" s="16" t="s">
        <v>1143</v>
      </c>
      <c r="D26" s="260"/>
      <c r="E26" s="17" t="s">
        <v>1135</v>
      </c>
      <c r="F26" s="243">
        <f t="shared" si="1"/>
        <v>0.74561999999999995</v>
      </c>
      <c r="G26" s="239">
        <v>28.9</v>
      </c>
      <c r="H26" s="248">
        <f t="shared" si="0"/>
        <v>0</v>
      </c>
      <c r="K26" s="14"/>
    </row>
    <row r="27" spans="1:11" ht="15" customHeight="1" x14ac:dyDescent="0.2">
      <c r="A27" s="15"/>
      <c r="B27" s="249"/>
      <c r="C27" s="16" t="s">
        <v>1144</v>
      </c>
      <c r="D27" s="260"/>
      <c r="E27" s="17" t="s">
        <v>1135</v>
      </c>
      <c r="F27" s="243">
        <f t="shared" si="1"/>
        <v>0.62436000000000003</v>
      </c>
      <c r="G27" s="239">
        <v>24.2</v>
      </c>
      <c r="H27" s="248">
        <f t="shared" si="0"/>
        <v>0</v>
      </c>
      <c r="K27" s="14"/>
    </row>
    <row r="28" spans="1:11" ht="15" customHeight="1" x14ac:dyDescent="0.2">
      <c r="A28" s="15"/>
      <c r="B28" s="249"/>
      <c r="C28" s="16" t="s">
        <v>1145</v>
      </c>
      <c r="D28" s="260"/>
      <c r="E28" s="17" t="s">
        <v>1135</v>
      </c>
      <c r="F28" s="243">
        <f t="shared" si="1"/>
        <v>0.67337999999999998</v>
      </c>
      <c r="G28" s="239">
        <v>26.1</v>
      </c>
      <c r="H28" s="248">
        <f t="shared" si="0"/>
        <v>0</v>
      </c>
      <c r="K28" s="14"/>
    </row>
    <row r="29" spans="1:11" ht="15" customHeight="1" x14ac:dyDescent="0.2">
      <c r="A29" s="15"/>
      <c r="B29" s="249"/>
      <c r="C29" s="16" t="s">
        <v>1146</v>
      </c>
      <c r="D29" s="260"/>
      <c r="E29" s="17" t="s">
        <v>1135</v>
      </c>
      <c r="F29" s="243">
        <f t="shared" si="1"/>
        <v>0.71723999999999999</v>
      </c>
      <c r="G29" s="239">
        <v>27.8</v>
      </c>
      <c r="H29" s="248">
        <f t="shared" si="0"/>
        <v>0</v>
      </c>
      <c r="K29" s="14"/>
    </row>
    <row r="30" spans="1:11" ht="15" customHeight="1" x14ac:dyDescent="0.2">
      <c r="A30" s="15"/>
      <c r="B30" s="249"/>
      <c r="C30" s="16" t="s">
        <v>52</v>
      </c>
      <c r="D30" s="260"/>
      <c r="E30" s="17" t="s">
        <v>1135</v>
      </c>
      <c r="F30" s="243">
        <f t="shared" si="1"/>
        <v>0.74819999999999998</v>
      </c>
      <c r="G30" s="240">
        <v>29</v>
      </c>
      <c r="H30" s="248">
        <f t="shared" si="0"/>
        <v>0</v>
      </c>
      <c r="K30" s="14"/>
    </row>
    <row r="31" spans="1:11" ht="15" customHeight="1" x14ac:dyDescent="0.2">
      <c r="A31" s="15"/>
      <c r="B31" s="249"/>
      <c r="C31" s="16" t="s">
        <v>53</v>
      </c>
      <c r="D31" s="260"/>
      <c r="E31" s="17" t="s">
        <v>1135</v>
      </c>
      <c r="F31" s="243">
        <f t="shared" si="1"/>
        <v>0.96233999999999997</v>
      </c>
      <c r="G31" s="239">
        <v>37.299999999999997</v>
      </c>
      <c r="H31" s="248">
        <f t="shared" si="0"/>
        <v>0</v>
      </c>
    </row>
    <row r="32" spans="1:11" ht="15" customHeight="1" x14ac:dyDescent="0.2">
      <c r="A32" s="15"/>
      <c r="B32" s="249"/>
      <c r="C32" s="16" t="s">
        <v>54</v>
      </c>
      <c r="D32" s="260"/>
      <c r="E32" s="17" t="s">
        <v>1139</v>
      </c>
      <c r="F32" s="243">
        <f t="shared" si="1"/>
        <v>0.47471999999999998</v>
      </c>
      <c r="G32" s="239">
        <v>18.399999999999999</v>
      </c>
      <c r="H32" s="248">
        <f t="shared" si="0"/>
        <v>0</v>
      </c>
    </row>
    <row r="33" spans="1:8" ht="15" customHeight="1" x14ac:dyDescent="0.2">
      <c r="A33" s="15"/>
      <c r="B33" s="249"/>
      <c r="C33" s="16" t="s">
        <v>55</v>
      </c>
      <c r="D33" s="260"/>
      <c r="E33" s="17" t="s">
        <v>1139</v>
      </c>
      <c r="F33" s="243">
        <f t="shared" si="1"/>
        <v>8.3330000000000001E-2</v>
      </c>
      <c r="G33" s="239">
        <v>3.23</v>
      </c>
      <c r="H33" s="248">
        <f t="shared" si="0"/>
        <v>0</v>
      </c>
    </row>
    <row r="34" spans="1:8" ht="15" customHeight="1" x14ac:dyDescent="0.2">
      <c r="A34" s="15"/>
      <c r="B34" s="249"/>
      <c r="C34" s="16" t="s">
        <v>1147</v>
      </c>
      <c r="D34" s="260"/>
      <c r="E34" s="17" t="s">
        <v>1139</v>
      </c>
      <c r="F34" s="243">
        <f t="shared" si="1"/>
        <v>8.9010000000000006E-2</v>
      </c>
      <c r="G34" s="239">
        <v>3.45</v>
      </c>
      <c r="H34" s="248">
        <f t="shared" si="0"/>
        <v>0</v>
      </c>
    </row>
    <row r="35" spans="1:8" ht="15" customHeight="1" x14ac:dyDescent="0.2">
      <c r="A35" s="15"/>
      <c r="B35" s="249"/>
      <c r="C35" s="16" t="s">
        <v>56</v>
      </c>
      <c r="D35" s="260"/>
      <c r="E35" s="17" t="s">
        <v>1139</v>
      </c>
      <c r="F35" s="243">
        <f t="shared" si="1"/>
        <v>0.19427</v>
      </c>
      <c r="G35" s="239">
        <v>7.53</v>
      </c>
      <c r="H35" s="248">
        <f t="shared" si="0"/>
        <v>0</v>
      </c>
    </row>
    <row r="36" spans="1:8" ht="15" customHeight="1" x14ac:dyDescent="0.2">
      <c r="A36" s="15"/>
      <c r="B36" s="249"/>
      <c r="C36" s="16" t="s">
        <v>57</v>
      </c>
      <c r="D36" s="260"/>
      <c r="E36" s="17" t="s">
        <v>1139</v>
      </c>
      <c r="F36" s="243">
        <f t="shared" si="1"/>
        <v>1.032</v>
      </c>
      <c r="G36" s="239">
        <v>40</v>
      </c>
      <c r="H36" s="248">
        <f t="shared" si="0"/>
        <v>0</v>
      </c>
    </row>
    <row r="37" spans="1:8" ht="15" customHeight="1" x14ac:dyDescent="0.2">
      <c r="A37" s="597" t="s">
        <v>1148</v>
      </c>
      <c r="B37" s="250" t="s">
        <v>1149</v>
      </c>
      <c r="C37" s="16" t="s">
        <v>1150</v>
      </c>
      <c r="D37" s="260"/>
      <c r="E37" s="17" t="s">
        <v>58</v>
      </c>
      <c r="F37" s="243">
        <f t="shared" si="1"/>
        <v>3.0190000000000002E-2</v>
      </c>
      <c r="G37" s="239">
        <v>1.17</v>
      </c>
      <c r="H37" s="248">
        <f t="shared" si="0"/>
        <v>0</v>
      </c>
    </row>
    <row r="38" spans="1:8" ht="15" customHeight="1" x14ac:dyDescent="0.2">
      <c r="A38" s="611"/>
      <c r="B38" s="247"/>
      <c r="C38" s="16" t="s">
        <v>1151</v>
      </c>
      <c r="D38" s="260"/>
      <c r="E38" s="17" t="s">
        <v>58</v>
      </c>
      <c r="F38" s="243">
        <f t="shared" si="1"/>
        <v>3.0700000000000002E-2</v>
      </c>
      <c r="G38" s="239">
        <v>1.19</v>
      </c>
      <c r="H38" s="248">
        <f t="shared" si="0"/>
        <v>0</v>
      </c>
    </row>
    <row r="39" spans="1:8" ht="15" customHeight="1" x14ac:dyDescent="0.2">
      <c r="A39" s="611"/>
      <c r="B39" s="247"/>
      <c r="C39" s="16" t="s">
        <v>1152</v>
      </c>
      <c r="D39" s="260"/>
      <c r="E39" s="17" t="s">
        <v>58</v>
      </c>
      <c r="F39" s="243">
        <f t="shared" si="1"/>
        <v>3.0700000000000002E-2</v>
      </c>
      <c r="G39" s="239">
        <v>1.19</v>
      </c>
      <c r="H39" s="248">
        <f t="shared" si="0"/>
        <v>0</v>
      </c>
    </row>
    <row r="40" spans="1:8" ht="15" customHeight="1" x14ac:dyDescent="0.2">
      <c r="A40" s="598"/>
      <c r="B40" s="247"/>
      <c r="C40" s="16" t="s">
        <v>1153</v>
      </c>
      <c r="D40" s="260"/>
      <c r="E40" s="17" t="s">
        <v>58</v>
      </c>
      <c r="F40" s="243">
        <f t="shared" si="1"/>
        <v>3.0700000000000002E-2</v>
      </c>
      <c r="G40" s="239">
        <v>1.19</v>
      </c>
      <c r="H40" s="248">
        <f t="shared" si="0"/>
        <v>0</v>
      </c>
    </row>
    <row r="41" spans="1:8" ht="24" customHeight="1" x14ac:dyDescent="0.2">
      <c r="A41" s="597" t="s">
        <v>1154</v>
      </c>
      <c r="B41" s="250" t="s">
        <v>63</v>
      </c>
      <c r="C41" s="251" t="s">
        <v>1155</v>
      </c>
      <c r="D41" s="260"/>
      <c r="E41" s="17" t="s">
        <v>1156</v>
      </c>
      <c r="F41" s="243">
        <f>ROUND(G41*0.0258,5)</f>
        <v>0.22291</v>
      </c>
      <c r="G41" s="252">
        <v>8.64</v>
      </c>
      <c r="H41" s="248">
        <f t="shared" si="0"/>
        <v>0</v>
      </c>
    </row>
    <row r="42" spans="1:8" ht="24" customHeight="1" thickBot="1" x14ac:dyDescent="0.25">
      <c r="A42" s="598"/>
      <c r="B42" s="253" t="s">
        <v>64</v>
      </c>
      <c r="C42" s="16" t="s">
        <v>1155</v>
      </c>
      <c r="D42" s="260"/>
      <c r="E42" s="17" t="s">
        <v>1156</v>
      </c>
      <c r="F42" s="243">
        <f>ROUND(G42*0.0258,5)</f>
        <v>0.22291</v>
      </c>
      <c r="G42" s="252">
        <v>8.64</v>
      </c>
      <c r="H42" s="248">
        <f t="shared" si="0"/>
        <v>0</v>
      </c>
    </row>
    <row r="43" spans="1:8" ht="15" customHeight="1" thickBot="1" x14ac:dyDescent="0.25">
      <c r="A43" s="254"/>
      <c r="B43" s="254"/>
      <c r="C43" s="254"/>
      <c r="D43" s="255"/>
      <c r="E43" s="256"/>
      <c r="F43" s="255"/>
      <c r="G43" s="257" t="s">
        <v>1157</v>
      </c>
      <c r="H43" s="258">
        <f>SUM(H8:H42)</f>
        <v>0</v>
      </c>
    </row>
    <row r="44" spans="1:8" ht="55.5" customHeight="1" thickBot="1" x14ac:dyDescent="0.25">
      <c r="A44" s="254"/>
      <c r="B44" s="254"/>
      <c r="C44" s="259" t="s">
        <v>1158</v>
      </c>
      <c r="D44" s="599" t="str">
        <f>IF(H43=0,"数値を入力してください",IF(H43&gt;=1500,"1500kL以上です。１号計画書【様式第1,4号】、１号報告書【様式第5,8号】を提出して下さい。",IF(H43&lt;500,"1,500kL未満です。大気汚染防止法のばい煙発生施設の届出がある場合には２号計画書【様式第2号】、２号報告書【様式第6号】を提出して下さい。",IF(H43&lt;1,500,"1,500kL未満です。大気汚染防止法のばい煙発生施設の届出がある場合には２号計画書【様式第2,4号】、２号報告書【様式第6,8号】を提出して下さい。"))))</f>
        <v>数値を入力してください</v>
      </c>
      <c r="E44" s="600"/>
      <c r="F44" s="600"/>
      <c r="G44" s="600"/>
      <c r="H44" s="601"/>
    </row>
  </sheetData>
  <sheetProtection algorithmName="SHA-512" hashValue="bfVSwYF4w4nA9F2hdze4d2z2/tcGO3D+x7Lihyrn/yJucU2MWyF36KkXF6ti/e6hKhgNf6K/9BkVo+mvoYVxlQ==" saltValue="wXyMBnEQqZhWEkDHqTsIjA==" spinCount="100000" sheet="1" objects="1" scenarios="1"/>
  <mergeCells count="8">
    <mergeCell ref="A41:A42"/>
    <mergeCell ref="D44:H44"/>
    <mergeCell ref="D6:D7"/>
    <mergeCell ref="E6:E7"/>
    <mergeCell ref="F6:F7"/>
    <mergeCell ref="G6:G7"/>
    <mergeCell ref="H6:H7"/>
    <mergeCell ref="A37:A40"/>
  </mergeCells>
  <phoneticPr fontId="3"/>
  <printOptions horizontalCentered="1"/>
  <pageMargins left="0.59055118110236227" right="0.59055118110236227" top="0.98425196850393704" bottom="0.98425196850393704" header="0.51181102362204722" footer="0.51181102362204722"/>
  <pageSetup paperSize="9" scale="5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39EA2-D192-41EB-AAC5-EF0BDF5F7E47}">
  <sheetPr codeName="Sheet5"/>
  <dimension ref="B1:M32"/>
  <sheetViews>
    <sheetView workbookViewId="0">
      <selection activeCell="H28" sqref="H28"/>
    </sheetView>
  </sheetViews>
  <sheetFormatPr defaultRowHeight="13" x14ac:dyDescent="0.2"/>
  <cols>
    <col min="1" max="1" width="5.6328125" customWidth="1"/>
    <col min="2" max="2" width="36.36328125" customWidth="1"/>
    <col min="3" max="3" width="7.36328125" customWidth="1"/>
    <col min="4" max="4" width="10.90625" customWidth="1"/>
    <col min="5" max="5" width="9" customWidth="1"/>
    <col min="6" max="6" width="10" customWidth="1"/>
    <col min="7" max="7" width="9.453125" customWidth="1"/>
    <col min="8" max="8" width="24" customWidth="1"/>
    <col min="9" max="9" width="6.36328125" customWidth="1"/>
    <col min="10" max="10" width="11.453125" customWidth="1"/>
    <col min="11" max="11" width="9.26953125" customWidth="1"/>
    <col min="12" max="12" width="11.453125" customWidth="1"/>
    <col min="13" max="13" width="10" customWidth="1"/>
  </cols>
  <sheetData>
    <row r="1" spans="2:13" ht="13.5" thickBot="1" x14ac:dyDescent="0.25"/>
    <row r="2" spans="2:13" ht="27.75" customHeight="1" x14ac:dyDescent="0.2">
      <c r="B2" s="616" t="s">
        <v>74</v>
      </c>
      <c r="C2" s="618" t="s">
        <v>66</v>
      </c>
      <c r="D2" s="620" t="s">
        <v>1193</v>
      </c>
      <c r="E2" s="622" t="s">
        <v>1194</v>
      </c>
      <c r="F2" s="622" t="s">
        <v>1195</v>
      </c>
      <c r="G2" s="614" t="s">
        <v>1197</v>
      </c>
      <c r="H2" s="612" t="s">
        <v>74</v>
      </c>
      <c r="I2" s="618" t="s">
        <v>66</v>
      </c>
      <c r="J2" s="620" t="s">
        <v>1193</v>
      </c>
      <c r="K2" s="622" t="s">
        <v>1196</v>
      </c>
      <c r="L2" s="622" t="s">
        <v>1195</v>
      </c>
      <c r="M2" s="614" t="s">
        <v>1197</v>
      </c>
    </row>
    <row r="3" spans="2:13" ht="13.5" thickBot="1" x14ac:dyDescent="0.25">
      <c r="B3" s="617"/>
      <c r="C3" s="619"/>
      <c r="D3" s="621"/>
      <c r="E3" s="623"/>
      <c r="F3" s="623"/>
      <c r="G3" s="615"/>
      <c r="H3" s="613"/>
      <c r="I3" s="619"/>
      <c r="J3" s="621"/>
      <c r="K3" s="623"/>
      <c r="L3" s="623"/>
      <c r="M3" s="615"/>
    </row>
    <row r="4" spans="2:13" ht="16.5" customHeight="1" x14ac:dyDescent="0.2">
      <c r="B4" s="289" t="s">
        <v>69</v>
      </c>
      <c r="C4" s="290" t="s">
        <v>42</v>
      </c>
      <c r="D4" s="291">
        <v>38.299999999999997</v>
      </c>
      <c r="E4" s="295">
        <v>6.9666666666666668E-2</v>
      </c>
      <c r="F4" s="306">
        <f t="shared" ref="F4:F20" si="0">D4*E4</f>
        <v>2.6682333333333332</v>
      </c>
      <c r="G4" s="307">
        <v>0.98814000000000002</v>
      </c>
      <c r="H4" s="292" t="s">
        <v>1117</v>
      </c>
      <c r="I4" s="294" t="s">
        <v>50</v>
      </c>
      <c r="J4" s="291">
        <v>28.3</v>
      </c>
      <c r="K4" s="295">
        <v>9.2033333333333342E-2</v>
      </c>
      <c r="L4" s="306">
        <f>J4*K4</f>
        <v>2.6045433333333334</v>
      </c>
      <c r="M4" s="307">
        <v>0.73014000000000001</v>
      </c>
    </row>
    <row r="5" spans="2:13" ht="16.5" customHeight="1" x14ac:dyDescent="0.2">
      <c r="B5" s="28" t="s">
        <v>1111</v>
      </c>
      <c r="C5" s="24" t="s">
        <v>42</v>
      </c>
      <c r="D5" s="25">
        <v>34.799999999999997</v>
      </c>
      <c r="E5" s="296">
        <v>6.7100000000000007E-2</v>
      </c>
      <c r="F5" s="302">
        <f t="shared" si="0"/>
        <v>2.33508</v>
      </c>
      <c r="G5" s="303">
        <v>0.89783999999999997</v>
      </c>
      <c r="H5" s="287" t="s">
        <v>1118</v>
      </c>
      <c r="I5" s="27" t="s">
        <v>50</v>
      </c>
      <c r="J5" s="25">
        <v>28.9</v>
      </c>
      <c r="K5" s="297">
        <v>8.9833333333333334E-2</v>
      </c>
      <c r="L5" s="302">
        <f t="shared" ref="L5:L15" si="1">J5*K5</f>
        <v>2.5961833333333333</v>
      </c>
      <c r="M5" s="303">
        <v>0.74561999999999995</v>
      </c>
    </row>
    <row r="6" spans="2:13" ht="16.5" customHeight="1" x14ac:dyDescent="0.2">
      <c r="B6" s="28" t="s">
        <v>75</v>
      </c>
      <c r="C6" s="24" t="s">
        <v>82</v>
      </c>
      <c r="D6" s="25">
        <v>33.4</v>
      </c>
      <c r="E6" s="297">
        <v>6.8566666666666679E-2</v>
      </c>
      <c r="F6" s="302">
        <f t="shared" si="0"/>
        <v>2.2901266666666671</v>
      </c>
      <c r="G6" s="303">
        <v>0.86172000000000004</v>
      </c>
      <c r="H6" s="287" t="s">
        <v>1119</v>
      </c>
      <c r="I6" s="27" t="s">
        <v>50</v>
      </c>
      <c r="J6" s="25">
        <v>24.2</v>
      </c>
      <c r="K6" s="297">
        <v>8.8733333333333331E-2</v>
      </c>
      <c r="L6" s="302">
        <f t="shared" si="1"/>
        <v>2.1473466666666665</v>
      </c>
      <c r="M6" s="303">
        <v>0.62436000000000003</v>
      </c>
    </row>
    <row r="7" spans="2:13" ht="16.5" customHeight="1" x14ac:dyDescent="0.2">
      <c r="B7" s="28" t="s">
        <v>83</v>
      </c>
      <c r="C7" s="24" t="s">
        <v>42</v>
      </c>
      <c r="D7" s="25">
        <v>33.299999999999997</v>
      </c>
      <c r="E7" s="297">
        <v>6.8199999999999997E-2</v>
      </c>
      <c r="F7" s="302">
        <f t="shared" si="0"/>
        <v>2.2710599999999999</v>
      </c>
      <c r="G7" s="303">
        <v>0.85914000000000001</v>
      </c>
      <c r="H7" s="287" t="s">
        <v>1120</v>
      </c>
      <c r="I7" s="27" t="s">
        <v>50</v>
      </c>
      <c r="J7" s="25">
        <v>26.1</v>
      </c>
      <c r="K7" s="296">
        <v>8.9099999999999999E-2</v>
      </c>
      <c r="L7" s="302">
        <f t="shared" si="1"/>
        <v>2.32551</v>
      </c>
      <c r="M7" s="303">
        <v>0.67337999999999998</v>
      </c>
    </row>
    <row r="8" spans="2:13" ht="16.5" customHeight="1" x14ac:dyDescent="0.2">
      <c r="B8" s="242" t="s">
        <v>1112</v>
      </c>
      <c r="C8" s="24" t="s">
        <v>42</v>
      </c>
      <c r="D8" s="25">
        <v>36.299999999999997</v>
      </c>
      <c r="E8" s="297">
        <v>6.8199999999999997E-2</v>
      </c>
      <c r="F8" s="302">
        <f t="shared" si="0"/>
        <v>2.4756599999999995</v>
      </c>
      <c r="G8" s="303">
        <v>0.93654000000000004</v>
      </c>
      <c r="H8" s="287" t="s">
        <v>1121</v>
      </c>
      <c r="I8" s="27" t="s">
        <v>50</v>
      </c>
      <c r="J8" s="25">
        <v>27.8</v>
      </c>
      <c r="K8" s="297">
        <v>9.4966666666666658E-2</v>
      </c>
      <c r="L8" s="302">
        <f t="shared" si="1"/>
        <v>2.640073333333333</v>
      </c>
      <c r="M8" s="303">
        <v>0.71723999999999999</v>
      </c>
    </row>
    <row r="9" spans="2:13" ht="16.5" customHeight="1" x14ac:dyDescent="0.2">
      <c r="B9" s="26" t="s">
        <v>30</v>
      </c>
      <c r="C9" s="24" t="s">
        <v>42</v>
      </c>
      <c r="D9" s="25">
        <v>36.5</v>
      </c>
      <c r="E9" s="298">
        <v>6.8566666666666679E-2</v>
      </c>
      <c r="F9" s="302">
        <f t="shared" si="0"/>
        <v>2.5026833333333336</v>
      </c>
      <c r="G9" s="303">
        <v>0.94169999999999998</v>
      </c>
      <c r="H9" s="287" t="s">
        <v>52</v>
      </c>
      <c r="I9" s="27" t="s">
        <v>50</v>
      </c>
      <c r="J9" s="25">
        <v>29</v>
      </c>
      <c r="K9" s="297">
        <v>0.10963333333333332</v>
      </c>
      <c r="L9" s="302">
        <f t="shared" si="1"/>
        <v>3.1793666666666662</v>
      </c>
      <c r="M9" s="303">
        <v>0.74819999999999998</v>
      </c>
    </row>
    <row r="10" spans="2:13" ht="16.5" customHeight="1" x14ac:dyDescent="0.2">
      <c r="B10" s="26" t="s">
        <v>76</v>
      </c>
      <c r="C10" s="24" t="s">
        <v>42</v>
      </c>
      <c r="D10" s="25">
        <v>38</v>
      </c>
      <c r="E10" s="297">
        <v>6.8933333333333333E-2</v>
      </c>
      <c r="F10" s="302">
        <f t="shared" si="0"/>
        <v>2.6194666666666668</v>
      </c>
      <c r="G10" s="303">
        <v>0.98040000000000005</v>
      </c>
      <c r="H10" s="287" t="s">
        <v>53</v>
      </c>
      <c r="I10" s="27" t="s">
        <v>50</v>
      </c>
      <c r="J10" s="25">
        <v>37.299999999999997</v>
      </c>
      <c r="K10" s="297">
        <v>7.6633333333333331E-2</v>
      </c>
      <c r="L10" s="302">
        <f t="shared" si="1"/>
        <v>2.8584233333333331</v>
      </c>
      <c r="M10" s="303">
        <v>0.96233999999999997</v>
      </c>
    </row>
    <row r="11" spans="2:13" ht="16.5" customHeight="1" x14ac:dyDescent="0.2">
      <c r="B11" s="26" t="s">
        <v>31</v>
      </c>
      <c r="C11" s="24" t="s">
        <v>42</v>
      </c>
      <c r="D11" s="25">
        <v>38.9</v>
      </c>
      <c r="E11" s="297">
        <v>7.0766666666666672E-2</v>
      </c>
      <c r="F11" s="302">
        <f t="shared" si="0"/>
        <v>2.7528233333333336</v>
      </c>
      <c r="G11" s="303">
        <v>1.00362</v>
      </c>
      <c r="H11" s="287" t="s">
        <v>54</v>
      </c>
      <c r="I11" s="27" t="s">
        <v>1114</v>
      </c>
      <c r="J11" s="29">
        <v>18.399999999999999</v>
      </c>
      <c r="K11" s="297">
        <v>3.9966666666666671E-2</v>
      </c>
      <c r="L11" s="302">
        <f t="shared" si="1"/>
        <v>0.73538666666666674</v>
      </c>
      <c r="M11" s="303">
        <v>0.47471999999999998</v>
      </c>
    </row>
    <row r="12" spans="2:13" ht="16.5" customHeight="1" x14ac:dyDescent="0.2">
      <c r="B12" s="26" t="s">
        <v>77</v>
      </c>
      <c r="C12" s="24" t="s">
        <v>42</v>
      </c>
      <c r="D12" s="25">
        <v>41.8</v>
      </c>
      <c r="E12" s="297">
        <v>7.4066666666666656E-2</v>
      </c>
      <c r="F12" s="302">
        <f t="shared" si="0"/>
        <v>3.0959866666666658</v>
      </c>
      <c r="G12" s="303">
        <v>1.0784400000000001</v>
      </c>
      <c r="H12" s="288" t="s">
        <v>55</v>
      </c>
      <c r="I12" s="27" t="s">
        <v>1114</v>
      </c>
      <c r="J12" s="71">
        <v>3.23</v>
      </c>
      <c r="K12" s="300">
        <v>9.6799999999999997E-2</v>
      </c>
      <c r="L12" s="302">
        <f t="shared" si="1"/>
        <v>0.312664</v>
      </c>
      <c r="M12" s="303">
        <v>8.3330000000000001E-2</v>
      </c>
    </row>
    <row r="13" spans="2:13" ht="16.5" customHeight="1" x14ac:dyDescent="0.2">
      <c r="B13" s="242" t="s">
        <v>1113</v>
      </c>
      <c r="C13" s="24" t="s">
        <v>42</v>
      </c>
      <c r="D13" s="25">
        <v>40.200000000000003</v>
      </c>
      <c r="E13" s="297">
        <v>7.2966666666666666E-2</v>
      </c>
      <c r="F13" s="302">
        <f t="shared" si="0"/>
        <v>2.9332600000000002</v>
      </c>
      <c r="G13" s="303">
        <v>1.0371600000000001</v>
      </c>
      <c r="H13" s="288" t="s">
        <v>1122</v>
      </c>
      <c r="I13" s="27" t="s">
        <v>1115</v>
      </c>
      <c r="J13" s="71">
        <v>3.45</v>
      </c>
      <c r="K13" s="300">
        <v>9.6799999999999997E-2</v>
      </c>
      <c r="L13" s="302">
        <f t="shared" si="1"/>
        <v>0.33396000000000003</v>
      </c>
      <c r="M13" s="303">
        <v>8.9010000000000006E-2</v>
      </c>
    </row>
    <row r="14" spans="2:13" ht="16.5" customHeight="1" x14ac:dyDescent="0.2">
      <c r="B14" s="26" t="s">
        <v>70</v>
      </c>
      <c r="C14" s="27" t="s">
        <v>81</v>
      </c>
      <c r="D14" s="25">
        <v>40</v>
      </c>
      <c r="E14" s="297">
        <v>7.4800000000000005E-2</v>
      </c>
      <c r="F14" s="302">
        <f t="shared" si="0"/>
        <v>2.992</v>
      </c>
      <c r="G14" s="303">
        <v>1.032</v>
      </c>
      <c r="H14" s="288" t="s">
        <v>56</v>
      </c>
      <c r="I14" s="27" t="s">
        <v>1115</v>
      </c>
      <c r="J14" s="71">
        <v>7.53</v>
      </c>
      <c r="K14" s="300">
        <v>0.154</v>
      </c>
      <c r="L14" s="302">
        <f t="shared" si="1"/>
        <v>1.1596200000000001</v>
      </c>
      <c r="M14" s="308">
        <v>0.19427</v>
      </c>
    </row>
    <row r="15" spans="2:13" ht="16.5" customHeight="1" x14ac:dyDescent="0.2">
      <c r="B15" s="26" t="s">
        <v>71</v>
      </c>
      <c r="C15" s="27" t="s">
        <v>50</v>
      </c>
      <c r="D15" s="25">
        <v>34.1</v>
      </c>
      <c r="E15" s="297">
        <v>8.9833333333333334E-2</v>
      </c>
      <c r="F15" s="302">
        <f t="shared" si="0"/>
        <v>3.0633166666666667</v>
      </c>
      <c r="G15" s="303">
        <v>0.87978000000000001</v>
      </c>
      <c r="H15" s="288" t="s">
        <v>57</v>
      </c>
      <c r="I15" s="27" t="s">
        <v>1115</v>
      </c>
      <c r="J15" s="71">
        <v>40</v>
      </c>
      <c r="K15" s="300">
        <v>5.1333333333333335E-2</v>
      </c>
      <c r="L15" s="302">
        <f t="shared" si="1"/>
        <v>2.0533333333333332</v>
      </c>
      <c r="M15" s="308">
        <v>1.032</v>
      </c>
    </row>
    <row r="16" spans="2:13" ht="16.5" customHeight="1" x14ac:dyDescent="0.2">
      <c r="B16" s="26" t="s">
        <v>33</v>
      </c>
      <c r="C16" s="27" t="s">
        <v>81</v>
      </c>
      <c r="D16" s="25">
        <v>50.1</v>
      </c>
      <c r="E16" s="297">
        <v>5.9766666666666662E-2</v>
      </c>
      <c r="F16" s="302">
        <f t="shared" si="0"/>
        <v>2.99431</v>
      </c>
      <c r="G16" s="303">
        <v>1.2925800000000001</v>
      </c>
      <c r="H16" s="287" t="s">
        <v>78</v>
      </c>
      <c r="I16" s="27" t="s">
        <v>58</v>
      </c>
      <c r="J16" s="310"/>
      <c r="K16" s="311"/>
      <c r="L16" s="302">
        <v>6.54E-2</v>
      </c>
      <c r="M16" s="309">
        <v>3.0190000000000002E-2</v>
      </c>
    </row>
    <row r="17" spans="2:13" ht="16.5" customHeight="1" x14ac:dyDescent="0.2">
      <c r="B17" s="26" t="s">
        <v>72</v>
      </c>
      <c r="C17" s="27" t="s">
        <v>1114</v>
      </c>
      <c r="D17" s="25">
        <v>46.1</v>
      </c>
      <c r="E17" s="297">
        <v>5.2799999999999993E-2</v>
      </c>
      <c r="F17" s="302">
        <f t="shared" si="0"/>
        <v>2.4340799999999998</v>
      </c>
      <c r="G17" s="303">
        <v>1.1893800000000001</v>
      </c>
      <c r="H17" s="626" t="s">
        <v>80</v>
      </c>
      <c r="I17" s="627" t="s">
        <v>58</v>
      </c>
      <c r="J17" s="628"/>
      <c r="K17" s="629"/>
      <c r="L17" s="630">
        <v>5.7000000000000002E-2</v>
      </c>
      <c r="M17" s="624">
        <v>3.0700000000000002E-2</v>
      </c>
    </row>
    <row r="18" spans="2:13" ht="16.5" customHeight="1" x14ac:dyDescent="0.2">
      <c r="B18" s="26" t="s">
        <v>34</v>
      </c>
      <c r="C18" s="27" t="s">
        <v>81</v>
      </c>
      <c r="D18" s="241">
        <v>54.7</v>
      </c>
      <c r="E18" s="299">
        <v>5.096666666666666E-2</v>
      </c>
      <c r="F18" s="302">
        <f t="shared" si="0"/>
        <v>2.7878766666666666</v>
      </c>
      <c r="G18" s="303">
        <v>1.41126</v>
      </c>
      <c r="H18" s="626"/>
      <c r="I18" s="627"/>
      <c r="J18" s="628"/>
      <c r="K18" s="629"/>
      <c r="L18" s="630"/>
      <c r="M18" s="624"/>
    </row>
    <row r="19" spans="2:13" ht="16.5" customHeight="1" x14ac:dyDescent="0.2">
      <c r="B19" s="26" t="s">
        <v>73</v>
      </c>
      <c r="C19" s="27" t="s">
        <v>1114</v>
      </c>
      <c r="D19" s="71">
        <v>38.4</v>
      </c>
      <c r="E19" s="300">
        <v>5.096666666666666E-2</v>
      </c>
      <c r="F19" s="302">
        <f t="shared" si="0"/>
        <v>1.9571199999999997</v>
      </c>
      <c r="G19" s="303">
        <v>0.99072000000000005</v>
      </c>
      <c r="H19" s="631" t="s">
        <v>1188</v>
      </c>
      <c r="I19" s="633" t="s">
        <v>1156</v>
      </c>
      <c r="J19" s="635" t="s">
        <v>1189</v>
      </c>
      <c r="K19" s="635"/>
      <c r="L19" s="637">
        <v>0.223</v>
      </c>
      <c r="M19" s="624">
        <v>0.223</v>
      </c>
    </row>
    <row r="20" spans="2:13" ht="16.5" customHeight="1" thickBot="1" x14ac:dyDescent="0.25">
      <c r="B20" s="30" t="s">
        <v>1116</v>
      </c>
      <c r="C20" s="31" t="s">
        <v>50</v>
      </c>
      <c r="D20" s="286">
        <v>28.7</v>
      </c>
      <c r="E20" s="301">
        <v>9.0200000000000002E-2</v>
      </c>
      <c r="F20" s="304">
        <f t="shared" si="0"/>
        <v>2.58874</v>
      </c>
      <c r="G20" s="305">
        <v>0.74046000000000001</v>
      </c>
      <c r="H20" s="632"/>
      <c r="I20" s="634"/>
      <c r="J20" s="636"/>
      <c r="K20" s="636"/>
      <c r="L20" s="638"/>
      <c r="M20" s="625"/>
    </row>
    <row r="21" spans="2:13" ht="16.5" customHeight="1" x14ac:dyDescent="0.2"/>
    <row r="22" spans="2:13" ht="16.5" customHeight="1" x14ac:dyDescent="0.2"/>
    <row r="23" spans="2:13" ht="16.5" customHeight="1" x14ac:dyDescent="0.2"/>
    <row r="24" spans="2:13" ht="16.5" customHeight="1" x14ac:dyDescent="0.2"/>
    <row r="25" spans="2:13" ht="16.5" customHeight="1" x14ac:dyDescent="0.2"/>
    <row r="26" spans="2:13" ht="16.5" customHeight="1" x14ac:dyDescent="0.2"/>
    <row r="27" spans="2:13" ht="16.5" customHeight="1" x14ac:dyDescent="0.2"/>
    <row r="28" spans="2:13" ht="16.5" customHeight="1" x14ac:dyDescent="0.2"/>
    <row r="29" spans="2:13" ht="16.5" customHeight="1" x14ac:dyDescent="0.2"/>
    <row r="30" spans="2:13" ht="16.5" customHeight="1" x14ac:dyDescent="0.2"/>
    <row r="31" spans="2:13" ht="16.5" customHeight="1" x14ac:dyDescent="0.2"/>
    <row r="32" spans="2:13" ht="16.5" customHeight="1" x14ac:dyDescent="0.2"/>
  </sheetData>
  <sheetProtection password="E4BE" sheet="1"/>
  <mergeCells count="23">
    <mergeCell ref="M2:M3"/>
    <mergeCell ref="M17:M18"/>
    <mergeCell ref="M19:M20"/>
    <mergeCell ref="H17:H18"/>
    <mergeCell ref="I17:I18"/>
    <mergeCell ref="J17:J18"/>
    <mergeCell ref="K17:K18"/>
    <mergeCell ref="L17:L18"/>
    <mergeCell ref="H19:H20"/>
    <mergeCell ref="I19:I20"/>
    <mergeCell ref="J19:K20"/>
    <mergeCell ref="L19:L20"/>
    <mergeCell ref="I2:I3"/>
    <mergeCell ref="J2:J3"/>
    <mergeCell ref="K2:K3"/>
    <mergeCell ref="L2:L3"/>
    <mergeCell ref="H2:H3"/>
    <mergeCell ref="G2:G3"/>
    <mergeCell ref="B2:B3"/>
    <mergeCell ref="C2:C3"/>
    <mergeCell ref="D2:D3"/>
    <mergeCell ref="E2:E3"/>
    <mergeCell ref="F2:F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排出抑制措置結果報告書</vt:lpstr>
      <vt:lpstr>別紙</vt:lpstr>
      <vt:lpstr>別添-再生可能エネルギー利用状況</vt:lpstr>
      <vt:lpstr>別紙２-その他報告事項等</vt:lpstr>
      <vt:lpstr>（参考）判定シート（エネルギー原油換算）</vt:lpstr>
      <vt:lpstr>Sheet1</vt:lpstr>
      <vt:lpstr>__2020</vt:lpstr>
      <vt:lpstr>__2021</vt:lpstr>
      <vt:lpstr>__2022</vt:lpstr>
      <vt:lpstr>__2023</vt:lpstr>
      <vt:lpstr>__2024</vt:lpstr>
      <vt:lpstr>'（参考）判定シート（エネルギー原油換算）'!Print_Area</vt:lpstr>
      <vt:lpstr>排出抑制措置結果報告書!Print_Area</vt:lpstr>
      <vt:lpstr>別紙!Print_Area</vt:lpstr>
      <vt:lpstr>'別添-再生可能エネルギー利用状況'!Print_Area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西岡　亮太</cp:lastModifiedBy>
  <cp:lastPrinted>2024-03-26T08:13:37Z</cp:lastPrinted>
  <dcterms:created xsi:type="dcterms:W3CDTF">2017-01-25T00:30:57Z</dcterms:created>
  <dcterms:modified xsi:type="dcterms:W3CDTF">2025-03-25T04:11:24Z</dcterms:modified>
</cp:coreProperties>
</file>