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activeX/activeX1.xml" ContentType="application/vnd.ms-office.activeX+xml"/>
  <Override PartName="/xl/activeX/activeX1.bin" ContentType="application/vnd.ms-office.activeX"/>
  <Override PartName="/xl/drawings/drawing18.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AEDFBDE6-CB98-49C2-9A54-5DE362509435}" xr6:coauthVersionLast="47" xr6:coauthVersionMax="47" xr10:uidLastSave="{00000000-0000-0000-0000-000000000000}"/>
  <bookViews>
    <workbookView xWindow="28680" yWindow="-120" windowWidth="29040" windowHeight="15720" tabRatio="883" xr2:uid="{EAB08A01-10CA-4815-B855-1B2864DEC3E0}"/>
  </bookViews>
  <sheets>
    <sheet name="報告書" sheetId="8" r:id="rId1"/>
    <sheet name="別紙-第1項現況" sheetId="9" r:id="rId2"/>
    <sheet name="別紙-第2項(1)" sheetId="10" r:id="rId3"/>
    <sheet name="別紙-第2項(2)(3)" sheetId="35" r:id="rId4"/>
    <sheet name="別紙-第2項(4)" sheetId="11" r:id="rId5"/>
    <sheet name="コード表A" sheetId="40" r:id="rId6"/>
    <sheet name="別紙-第3項" sheetId="12" r:id="rId7"/>
    <sheet name="別紙-第4項" sheetId="13" r:id="rId8"/>
    <sheet name="別紙-再生可能エネルギー利用状況" sheetId="41" r:id="rId9"/>
    <sheet name="製造品出荷額（製造業のみ入力）" sheetId="24" r:id="rId10"/>
    <sheet name="別紙-電力利用状況" sheetId="39" r:id="rId11"/>
    <sheet name="延床面積（業務系事業所のみ入力）" sheetId="25" r:id="rId12"/>
    <sheet name="【現況】集計結果表 CO2" sheetId="42" r:id="rId13"/>
    <sheet name="【現況】集計結果表 CH4" sheetId="3" r:id="rId14"/>
    <sheet name="【現況】集計結果表 N2O" sheetId="4" r:id="rId15"/>
    <sheet name="【現況】集計結果表 HFC" sheetId="5" r:id="rId16"/>
    <sheet name="【現況】集計結果表 PFC" sheetId="6" r:id="rId17"/>
    <sheet name="【現況】集計結果表 SF6" sheetId="7" r:id="rId18"/>
    <sheet name="【現況】集計結果表 NF3" sheetId="28" r:id="rId19"/>
    <sheet name="Hide" sheetId="15" state="hidden" r:id="rId20"/>
  </sheets>
  <definedNames>
    <definedName name="__2020" localSheetId="12">'【現況】集計結果表 CO2'!$AH$10:$AH$148</definedName>
    <definedName name="__2021" localSheetId="12">'【現況】集計結果表 CO2'!$AH$149:$AH$293</definedName>
    <definedName name="__2022" localSheetId="12">'【現況】集計結果表 CO2'!$AH$294:$AH$453</definedName>
    <definedName name="__2023">'【現況】集計結果表 CO2'!$AH$454:$AH$613</definedName>
    <definedName name="__2024">'【現況】集計結果表 CO2'!$AH$614:$AH$788</definedName>
    <definedName name="__2025">'【現況】集計結果表 CO2'!$AH$789:$AH$1853</definedName>
    <definedName name="_xlnm._FilterDatabase" localSheetId="12" hidden="1">'【現況】集計結果表 CO2'!$AG$9:$AI$1853</definedName>
    <definedName name="_xlnm.Print_Area" localSheetId="13">'【現況】集計結果表 CH4'!$A$1:$U$144</definedName>
    <definedName name="_xlnm.Print_Area" localSheetId="12">'【現況】集計結果表 CO2'!$C$1:$AC$169</definedName>
    <definedName name="_xlnm.Print_Area" localSheetId="15">'【現況】集計結果表 HFC'!$B$1:$AD$35</definedName>
    <definedName name="_xlnm.Print_Area" localSheetId="14">'【現況】集計結果表 N2O'!$A$1:$AE$110</definedName>
    <definedName name="_xlnm.Print_Area" localSheetId="18">'【現況】集計結果表 NF3'!$A$1:$AD$14</definedName>
    <definedName name="_xlnm.Print_Area" localSheetId="16">'【現況】集計結果表 PFC'!$A$1:$AD$51</definedName>
    <definedName name="_xlnm.Print_Area" localSheetId="17">'【現況】集計結果表 SF6'!$A$1:$AD$28</definedName>
    <definedName name="_xlnm.Print_Area" localSheetId="5">コード表A!$A$1:$E$110</definedName>
    <definedName name="_xlnm.Print_Area" localSheetId="11">'延床面積（業務系事業所のみ入力）'!$A$1:$G$12</definedName>
    <definedName name="_xlnm.Print_Area" localSheetId="9">'製造品出荷額（製造業のみ入力）'!$A$1:$G$17</definedName>
    <definedName name="_xlnm.Print_Area" localSheetId="8">'別紙-再生可能エネルギー利用状況'!$A$1:$L$61</definedName>
    <definedName name="_xlnm.Print_Area" localSheetId="1">'別紙-第1項現況'!$A$1:$J$64</definedName>
    <definedName name="_xlnm.Print_Area" localSheetId="2">'別紙-第2項(1)'!$A$1:$E$20</definedName>
    <definedName name="_xlnm.Print_Area" localSheetId="3">'別紙-第2項(2)(3)'!$A$1:$J$29</definedName>
    <definedName name="_xlnm.Print_Area" localSheetId="4">'別紙-第2項(4)'!$A$1:$H$30</definedName>
    <definedName name="_xlnm.Print_Area" localSheetId="6">'別紙-第3項'!$A$3:$AA$72</definedName>
    <definedName name="_xlnm.Print_Area" localSheetId="7">'別紙-第4項'!$A$2:$Z$43</definedName>
    <definedName name="_xlnm.Print_Area" localSheetId="10">'別紙-電力利用状況'!$A$1:$N$27</definedName>
    <definedName name="_xlnm.Print_Area" localSheetId="0">報告書!$A$1:$W$34</definedName>
    <definedName name="_xlnm.Print_Titles" localSheetId="13">'【現況】集計結果表 CH4'!$7:$8</definedName>
    <definedName name="_xlnm.Print_Titles" localSheetId="12">'【現況】集計結果表 CO2'!$7:$8</definedName>
    <definedName name="_xlnm.Print_Titles" localSheetId="14">'【現況】集計結果表 N2O'!$7:$8</definedName>
    <definedName name="_xlnm.Print_Titles" localSheetId="1">'別紙-第1項現況'!$4:$6</definedName>
    <definedName name="_xlnm.Print_Titles" localSheetId="2">'別紙-第2項(1)'!$3:$8</definedName>
    <definedName name="_xlnm.Print_Titles" localSheetId="4">'別紙-第2項(4)'!$3:$5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1" i="42" l="1"/>
  <c r="Q73" i="42"/>
  <c r="Q69" i="42"/>
  <c r="Q67" i="42"/>
  <c r="L69" i="42" l="1"/>
  <c r="E10" i="9"/>
  <c r="R81" i="4" l="1"/>
  <c r="R82" i="4"/>
  <c r="R83" i="4"/>
  <c r="R84" i="4"/>
  <c r="T84" i="4" s="1"/>
  <c r="R85" i="4"/>
  <c r="T85" i="4"/>
  <c r="R13" i="28"/>
  <c r="T13" i="28" s="1"/>
  <c r="R12" i="28"/>
  <c r="T12" i="28"/>
  <c r="R11" i="28"/>
  <c r="R14" i="28" s="1"/>
  <c r="T11" i="28"/>
  <c r="R10" i="28"/>
  <c r="T10" i="28"/>
  <c r="I37" i="9" s="1"/>
  <c r="I63" i="9" s="1"/>
  <c r="C14" i="10" s="1"/>
  <c r="R9" i="28"/>
  <c r="T9" i="28"/>
  <c r="L79" i="42"/>
  <c r="Q24" i="3"/>
  <c r="Q21" i="42"/>
  <c r="R21" i="42" s="1"/>
  <c r="T21" i="42" s="1"/>
  <c r="L21" i="42"/>
  <c r="L66" i="42"/>
  <c r="R39" i="42"/>
  <c r="T39" i="42" s="1"/>
  <c r="R40" i="42"/>
  <c r="T40" i="42" s="1"/>
  <c r="R153" i="42"/>
  <c r="T153" i="42"/>
  <c r="L59" i="42"/>
  <c r="M59" i="42" s="1"/>
  <c r="K26" i="8"/>
  <c r="T166" i="42"/>
  <c r="R120" i="42"/>
  <c r="T120" i="42"/>
  <c r="C19" i="9" s="1"/>
  <c r="J19" i="9" s="1"/>
  <c r="R24" i="7"/>
  <c r="T24" i="7" s="1"/>
  <c r="R26" i="7"/>
  <c r="T26" i="7"/>
  <c r="R22" i="7"/>
  <c r="T22" i="7"/>
  <c r="R20" i="7"/>
  <c r="T20" i="7"/>
  <c r="R16" i="7"/>
  <c r="T16" i="7"/>
  <c r="H58" i="9"/>
  <c r="J58" i="9"/>
  <c r="R11" i="7"/>
  <c r="T11" i="7"/>
  <c r="R13" i="7"/>
  <c r="T13" i="7"/>
  <c r="H37" i="9" s="1"/>
  <c r="R49" i="6"/>
  <c r="T49" i="6"/>
  <c r="G56" i="9"/>
  <c r="J56" i="9" s="1"/>
  <c r="R44" i="6"/>
  <c r="T44" i="6" s="1"/>
  <c r="R46" i="6"/>
  <c r="T46" i="6"/>
  <c r="G55" i="9"/>
  <c r="J55" i="9"/>
  <c r="R42" i="6"/>
  <c r="T42" i="6" s="1"/>
  <c r="R40" i="6"/>
  <c r="T40" i="6"/>
  <c r="R38" i="6"/>
  <c r="T38" i="6"/>
  <c r="R34" i="6"/>
  <c r="T34" i="6"/>
  <c r="R28" i="6"/>
  <c r="T28" i="6" s="1"/>
  <c r="R36" i="6"/>
  <c r="T36" i="6"/>
  <c r="R32" i="6"/>
  <c r="T32" i="6" s="1"/>
  <c r="R30" i="6"/>
  <c r="T30" i="6"/>
  <c r="R26" i="6"/>
  <c r="T26" i="6"/>
  <c r="R24" i="6"/>
  <c r="T24" i="6" s="1"/>
  <c r="R22" i="6"/>
  <c r="T22" i="6"/>
  <c r="R20" i="6"/>
  <c r="T20" i="6"/>
  <c r="R18" i="6"/>
  <c r="T18" i="6"/>
  <c r="R16" i="6"/>
  <c r="T16" i="6" s="1"/>
  <c r="R14" i="6"/>
  <c r="T14" i="6" s="1"/>
  <c r="R12" i="6"/>
  <c r="R10" i="6"/>
  <c r="T10" i="6"/>
  <c r="R32" i="5"/>
  <c r="T32" i="5" s="1"/>
  <c r="F53" i="9" s="1"/>
  <c r="J53" i="9" s="1"/>
  <c r="R30" i="5"/>
  <c r="T30" i="5"/>
  <c r="R28" i="5"/>
  <c r="T28" i="5"/>
  <c r="F50" i="9"/>
  <c r="J50" i="9" s="1"/>
  <c r="R29" i="5"/>
  <c r="T29" i="5" s="1"/>
  <c r="F51" i="9" s="1"/>
  <c r="J51" i="9" s="1"/>
  <c r="R26" i="5"/>
  <c r="T26" i="5"/>
  <c r="R15" i="5"/>
  <c r="T15" i="5"/>
  <c r="R17" i="5"/>
  <c r="T17" i="5" s="1"/>
  <c r="R13" i="5"/>
  <c r="T13" i="5"/>
  <c r="F37" i="9" s="1"/>
  <c r="R12" i="5"/>
  <c r="T12" i="5"/>
  <c r="F43" i="9"/>
  <c r="Q56" i="4"/>
  <c r="R56" i="4" s="1"/>
  <c r="T56" i="4" s="1"/>
  <c r="Q57" i="4"/>
  <c r="Q58" i="4"/>
  <c r="Q59" i="4"/>
  <c r="R59" i="4" s="1"/>
  <c r="T59" i="4" s="1"/>
  <c r="Q55" i="4"/>
  <c r="Q42" i="4"/>
  <c r="Q41" i="4"/>
  <c r="Q40" i="4"/>
  <c r="Q39" i="4"/>
  <c r="Q30" i="4"/>
  <c r="Q29" i="4"/>
  <c r="R29" i="4"/>
  <c r="T29" i="4" s="1"/>
  <c r="Q28" i="4"/>
  <c r="Q27" i="4"/>
  <c r="R27" i="4" s="1"/>
  <c r="T27" i="4" s="1"/>
  <c r="Q24" i="4"/>
  <c r="R24" i="4"/>
  <c r="T24" i="4"/>
  <c r="Q23" i="4"/>
  <c r="Q22" i="4"/>
  <c r="Q21" i="4"/>
  <c r="R21" i="4" s="1"/>
  <c r="T21" i="4" s="1"/>
  <c r="J24" i="4"/>
  <c r="J23" i="4"/>
  <c r="J22" i="4"/>
  <c r="O24" i="4"/>
  <c r="O23" i="4"/>
  <c r="R23" i="4"/>
  <c r="T23" i="4" s="1"/>
  <c r="O22" i="4"/>
  <c r="O14" i="4"/>
  <c r="O15" i="4"/>
  <c r="R15" i="4"/>
  <c r="T15" i="4"/>
  <c r="O16" i="4"/>
  <c r="R16" i="4" s="1"/>
  <c r="T16" i="4" s="1"/>
  <c r="O17" i="4"/>
  <c r="R17" i="4"/>
  <c r="T17" i="4"/>
  <c r="O18" i="4"/>
  <c r="R18" i="4"/>
  <c r="T18" i="4"/>
  <c r="O19" i="4"/>
  <c r="R19" i="4" s="1"/>
  <c r="T19" i="4" s="1"/>
  <c r="O20" i="4"/>
  <c r="R20" i="4"/>
  <c r="T20" i="4" s="1"/>
  <c r="O21" i="4"/>
  <c r="O25" i="4"/>
  <c r="R25" i="4"/>
  <c r="T25" i="4"/>
  <c r="O26" i="4"/>
  <c r="R26" i="4"/>
  <c r="T26" i="4"/>
  <c r="O27" i="4"/>
  <c r="O28" i="4"/>
  <c r="R28" i="4"/>
  <c r="T28" i="4"/>
  <c r="O29" i="4"/>
  <c r="O30" i="4"/>
  <c r="R30" i="4" s="1"/>
  <c r="T30" i="4" s="1"/>
  <c r="O31" i="4"/>
  <c r="R31" i="4"/>
  <c r="T31" i="4"/>
  <c r="O32" i="4"/>
  <c r="R32" i="4"/>
  <c r="T32" i="4" s="1"/>
  <c r="O33" i="4"/>
  <c r="O34" i="4"/>
  <c r="O35" i="4"/>
  <c r="R35" i="4"/>
  <c r="T35" i="4"/>
  <c r="O36" i="4"/>
  <c r="O37" i="4"/>
  <c r="O38" i="4"/>
  <c r="R38" i="4" s="1"/>
  <c r="T38" i="4" s="1"/>
  <c r="O39" i="4"/>
  <c r="R39" i="4"/>
  <c r="T39" i="4" s="1"/>
  <c r="O40" i="4"/>
  <c r="R40" i="4" s="1"/>
  <c r="T40" i="4" s="1"/>
  <c r="O41" i="4"/>
  <c r="R41" i="4" s="1"/>
  <c r="T41" i="4" s="1"/>
  <c r="O42" i="4"/>
  <c r="O43" i="4"/>
  <c r="R43" i="4" s="1"/>
  <c r="T43" i="4" s="1"/>
  <c r="O44" i="4"/>
  <c r="O45" i="4"/>
  <c r="R45" i="4"/>
  <c r="T45" i="4" s="1"/>
  <c r="O46" i="4"/>
  <c r="R46" i="4"/>
  <c r="T46" i="4"/>
  <c r="O47" i="4"/>
  <c r="R47" i="4"/>
  <c r="T47" i="4" s="1"/>
  <c r="O48" i="4"/>
  <c r="R48" i="4" s="1"/>
  <c r="T48" i="4" s="1"/>
  <c r="O49" i="4"/>
  <c r="R49" i="4" s="1"/>
  <c r="T49" i="4" s="1"/>
  <c r="O50" i="4"/>
  <c r="O51" i="4"/>
  <c r="R51" i="4" s="1"/>
  <c r="T51" i="4" s="1"/>
  <c r="O52" i="4"/>
  <c r="O53" i="4"/>
  <c r="O54" i="4"/>
  <c r="R54" i="4" s="1"/>
  <c r="T54" i="4" s="1"/>
  <c r="O55" i="4"/>
  <c r="R55" i="4"/>
  <c r="T55" i="4"/>
  <c r="O56" i="4"/>
  <c r="O57" i="4"/>
  <c r="O58" i="4"/>
  <c r="R58" i="4" s="1"/>
  <c r="T58" i="4" s="1"/>
  <c r="O59" i="4"/>
  <c r="J14" i="4"/>
  <c r="J15" i="4"/>
  <c r="J16" i="4"/>
  <c r="J17" i="4"/>
  <c r="J18" i="4"/>
  <c r="J19" i="4"/>
  <c r="J20" i="4"/>
  <c r="J21"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13" i="4"/>
  <c r="O13" i="4"/>
  <c r="R13" i="4" s="1"/>
  <c r="T13" i="4" s="1"/>
  <c r="O10" i="4"/>
  <c r="O11" i="4"/>
  <c r="O12" i="4"/>
  <c r="O10" i="3"/>
  <c r="O11" i="3"/>
  <c r="R11" i="3"/>
  <c r="T11" i="3"/>
  <c r="O12" i="3"/>
  <c r="R12" i="3"/>
  <c r="T12" i="3"/>
  <c r="O13" i="3"/>
  <c r="R13" i="3"/>
  <c r="T13" i="3"/>
  <c r="O14" i="3"/>
  <c r="R14" i="3" s="1"/>
  <c r="T14" i="3" s="1"/>
  <c r="O15" i="3"/>
  <c r="R15" i="3"/>
  <c r="T15" i="3" s="1"/>
  <c r="O16" i="3"/>
  <c r="R16" i="3"/>
  <c r="T16" i="3"/>
  <c r="O17" i="3"/>
  <c r="R17" i="3" s="1"/>
  <c r="T17" i="3" s="1"/>
  <c r="O18" i="3"/>
  <c r="R18" i="3" s="1"/>
  <c r="T18" i="3" s="1"/>
  <c r="O19" i="3"/>
  <c r="O20" i="3"/>
  <c r="O21" i="3"/>
  <c r="O22" i="3"/>
  <c r="R22" i="3" s="1"/>
  <c r="T22" i="3" s="1"/>
  <c r="O23" i="3"/>
  <c r="R23" i="3"/>
  <c r="T23" i="3" s="1"/>
  <c r="O24" i="3"/>
  <c r="R24" i="3" s="1"/>
  <c r="T24" i="3" s="1"/>
  <c r="O25" i="3"/>
  <c r="R25" i="3" s="1"/>
  <c r="T25" i="3" s="1"/>
  <c r="O26" i="3"/>
  <c r="R26" i="3"/>
  <c r="T26" i="3" s="1"/>
  <c r="O27" i="3"/>
  <c r="O28" i="3"/>
  <c r="R28" i="3" s="1"/>
  <c r="T28" i="3" s="1"/>
  <c r="O29" i="3"/>
  <c r="R29" i="3"/>
  <c r="T29" i="3" s="1"/>
  <c r="O30" i="3"/>
  <c r="R30" i="3" s="1"/>
  <c r="T30" i="3" s="1"/>
  <c r="O31" i="3"/>
  <c r="R31" i="3"/>
  <c r="T31" i="3" s="1"/>
  <c r="O32" i="3"/>
  <c r="R32" i="3" s="1"/>
  <c r="T32" i="3" s="1"/>
  <c r="O33" i="3"/>
  <c r="R33" i="3"/>
  <c r="T33" i="3"/>
  <c r="O34" i="3"/>
  <c r="R34" i="3"/>
  <c r="T34" i="3"/>
  <c r="O35" i="3"/>
  <c r="R35" i="3"/>
  <c r="T35" i="3"/>
  <c r="O36" i="3"/>
  <c r="R36" i="3" s="1"/>
  <c r="T36" i="3" s="1"/>
  <c r="O37" i="3"/>
  <c r="R37" i="3"/>
  <c r="T37" i="3" s="1"/>
  <c r="O38" i="3"/>
  <c r="R38" i="3" s="1"/>
  <c r="T38" i="3" s="1"/>
  <c r="O39" i="3"/>
  <c r="R39" i="3"/>
  <c r="T39" i="3"/>
  <c r="O40" i="3"/>
  <c r="O41" i="3"/>
  <c r="R41" i="3"/>
  <c r="T41" i="3" s="1"/>
  <c r="O42" i="3"/>
  <c r="R42" i="3"/>
  <c r="T42" i="3"/>
  <c r="O43" i="3"/>
  <c r="O44" i="3"/>
  <c r="R44" i="3" s="1"/>
  <c r="T44" i="3" s="1"/>
  <c r="O45" i="3"/>
  <c r="O46" i="3"/>
  <c r="O47" i="3"/>
  <c r="R47" i="3" s="1"/>
  <c r="T47" i="3" s="1"/>
  <c r="O48" i="3"/>
  <c r="R48" i="3" s="1"/>
  <c r="T48" i="3" s="1"/>
  <c r="O49" i="3"/>
  <c r="R49" i="3"/>
  <c r="T49" i="3"/>
  <c r="O50" i="3"/>
  <c r="O51" i="3"/>
  <c r="R51" i="3"/>
  <c r="T51" i="3" s="1"/>
  <c r="O52" i="3"/>
  <c r="R52" i="3" s="1"/>
  <c r="T52" i="3" s="1"/>
  <c r="O53" i="3"/>
  <c r="R53" i="3"/>
  <c r="T53" i="3"/>
  <c r="O54" i="3"/>
  <c r="R54" i="3"/>
  <c r="T54" i="3"/>
  <c r="O55" i="3"/>
  <c r="R55" i="3"/>
  <c r="T55" i="3"/>
  <c r="O56" i="3"/>
  <c r="R56" i="3" s="1"/>
  <c r="T56" i="3" s="1"/>
  <c r="O57" i="3"/>
  <c r="R57" i="3"/>
  <c r="T57" i="3" s="1"/>
  <c r="O58" i="3"/>
  <c r="R58" i="3"/>
  <c r="T58" i="3"/>
  <c r="O59" i="3"/>
  <c r="R59" i="3" s="1"/>
  <c r="T59" i="3" s="1"/>
  <c r="O60" i="3"/>
  <c r="R60" i="3" s="1"/>
  <c r="T60" i="3" s="1"/>
  <c r="O61" i="3"/>
  <c r="R61" i="3"/>
  <c r="T61" i="3" s="1"/>
  <c r="O62" i="3"/>
  <c r="R62" i="3" s="1"/>
  <c r="T62" i="3" s="1"/>
  <c r="O63" i="3"/>
  <c r="R63" i="3"/>
  <c r="T63" i="3"/>
  <c r="O64" i="3"/>
  <c r="R64" i="3"/>
  <c r="T64" i="3" s="1"/>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12" i="4"/>
  <c r="J11" i="4"/>
  <c r="J10" i="4"/>
  <c r="Q12" i="4"/>
  <c r="Q11" i="4"/>
  <c r="Q10" i="4"/>
  <c r="R10" i="4" s="1"/>
  <c r="T10" i="4" s="1"/>
  <c r="Q9" i="4"/>
  <c r="O9" i="4"/>
  <c r="R9" i="4" s="1"/>
  <c r="J9" i="4"/>
  <c r="R104" i="4"/>
  <c r="T104" i="4"/>
  <c r="R103" i="4"/>
  <c r="T103" i="4"/>
  <c r="R92" i="4"/>
  <c r="T92" i="4"/>
  <c r="R93" i="4"/>
  <c r="T93" i="4"/>
  <c r="R94" i="4"/>
  <c r="T94" i="4"/>
  <c r="R89" i="4"/>
  <c r="T89" i="4"/>
  <c r="R90" i="4"/>
  <c r="T90" i="4"/>
  <c r="R88" i="4"/>
  <c r="T88" i="4" s="1"/>
  <c r="R87" i="4"/>
  <c r="T87" i="4"/>
  <c r="T83" i="4"/>
  <c r="T82" i="4"/>
  <c r="T81" i="4"/>
  <c r="R80" i="4"/>
  <c r="T80" i="4"/>
  <c r="R79" i="4"/>
  <c r="T79" i="4"/>
  <c r="R78" i="4"/>
  <c r="T78" i="4"/>
  <c r="R77" i="4"/>
  <c r="T77" i="4"/>
  <c r="R76" i="4"/>
  <c r="T76" i="4" s="1"/>
  <c r="R75" i="4"/>
  <c r="T75" i="4"/>
  <c r="R74" i="4"/>
  <c r="T74" i="4"/>
  <c r="R73" i="4"/>
  <c r="T73" i="4"/>
  <c r="R72" i="4"/>
  <c r="T72" i="4"/>
  <c r="R71" i="4"/>
  <c r="T71" i="4"/>
  <c r="R70" i="4"/>
  <c r="T70" i="4"/>
  <c r="R69" i="4"/>
  <c r="T69" i="4"/>
  <c r="E37" i="9"/>
  <c r="R67" i="4"/>
  <c r="T67" i="4"/>
  <c r="R63" i="4"/>
  <c r="T63" i="4" s="1"/>
  <c r="R64" i="4"/>
  <c r="T64" i="4"/>
  <c r="R61" i="4"/>
  <c r="T61" i="4" s="1"/>
  <c r="R62" i="4"/>
  <c r="T62" i="4" s="1"/>
  <c r="R60" i="4"/>
  <c r="T60" i="4" s="1"/>
  <c r="E32" i="9" s="1"/>
  <c r="J32" i="9" s="1"/>
  <c r="Q47" i="3"/>
  <c r="Q46" i="3"/>
  <c r="R46" i="3" s="1"/>
  <c r="T46" i="3" s="1"/>
  <c r="Q45" i="3"/>
  <c r="R45" i="3" s="1"/>
  <c r="T45" i="3" s="1"/>
  <c r="Q44" i="3"/>
  <c r="Q60" i="3"/>
  <c r="Q27" i="3"/>
  <c r="Q26" i="3"/>
  <c r="Q25" i="3"/>
  <c r="Q23" i="3"/>
  <c r="Q22" i="3"/>
  <c r="Q21" i="3"/>
  <c r="Q20" i="3"/>
  <c r="R20" i="3"/>
  <c r="T20" i="3"/>
  <c r="R136" i="3"/>
  <c r="T136" i="3" s="1"/>
  <c r="R135" i="3"/>
  <c r="T135" i="3"/>
  <c r="R124" i="3"/>
  <c r="T124" i="3"/>
  <c r="R126" i="3"/>
  <c r="T126" i="3"/>
  <c r="R125" i="3"/>
  <c r="T125" i="3"/>
  <c r="R123" i="3"/>
  <c r="T123" i="3"/>
  <c r="R120" i="3"/>
  <c r="T120" i="3"/>
  <c r="R119" i="3"/>
  <c r="T119" i="3"/>
  <c r="R118" i="3"/>
  <c r="T118" i="3" s="1"/>
  <c r="D40" i="9" s="1"/>
  <c r="R117" i="3"/>
  <c r="T117" i="3"/>
  <c r="R112" i="3"/>
  <c r="T112" i="3"/>
  <c r="R111" i="3"/>
  <c r="T111" i="3"/>
  <c r="R108" i="3"/>
  <c r="T108" i="3"/>
  <c r="R107" i="3"/>
  <c r="T107" i="3"/>
  <c r="R110" i="3"/>
  <c r="T110" i="3"/>
  <c r="R109" i="3"/>
  <c r="T109" i="3"/>
  <c r="R106" i="3"/>
  <c r="T106" i="3" s="1"/>
  <c r="R105" i="3"/>
  <c r="T105" i="3"/>
  <c r="R104" i="3"/>
  <c r="T104" i="3"/>
  <c r="R103" i="3"/>
  <c r="T103" i="3"/>
  <c r="R100" i="3"/>
  <c r="T100" i="3"/>
  <c r="R97" i="3"/>
  <c r="T97" i="3"/>
  <c r="R98" i="3"/>
  <c r="T98" i="3"/>
  <c r="R96" i="3"/>
  <c r="T96" i="3"/>
  <c r="R95" i="3"/>
  <c r="T95" i="3" s="1"/>
  <c r="R94" i="3"/>
  <c r="T94" i="3"/>
  <c r="R99" i="3"/>
  <c r="T99" i="3"/>
  <c r="R93" i="3"/>
  <c r="T93" i="3"/>
  <c r="R92" i="3"/>
  <c r="T92" i="3"/>
  <c r="D34" i="9" s="1"/>
  <c r="J34" i="9" s="1"/>
  <c r="R90" i="3"/>
  <c r="T90" i="3"/>
  <c r="R89" i="3"/>
  <c r="T89" i="3"/>
  <c r="R88" i="3"/>
  <c r="T88" i="3" s="1"/>
  <c r="R86" i="3"/>
  <c r="T86" i="3"/>
  <c r="R85" i="3"/>
  <c r="T85" i="3"/>
  <c r="R83" i="3"/>
  <c r="T83" i="3"/>
  <c r="R82" i="3"/>
  <c r="T82" i="3"/>
  <c r="R81" i="3"/>
  <c r="T81" i="3"/>
  <c r="R80" i="3"/>
  <c r="T80" i="3"/>
  <c r="R79" i="3"/>
  <c r="T79" i="3"/>
  <c r="R78" i="3"/>
  <c r="T78" i="3" s="1"/>
  <c r="R77" i="3"/>
  <c r="T77" i="3"/>
  <c r="R76" i="3"/>
  <c r="T76" i="3"/>
  <c r="R75" i="3"/>
  <c r="T75" i="3"/>
  <c r="R73" i="3"/>
  <c r="T73" i="3"/>
  <c r="R74" i="3"/>
  <c r="T74" i="3"/>
  <c r="R71" i="3"/>
  <c r="T71" i="3"/>
  <c r="D32" i="9"/>
  <c r="R70" i="3"/>
  <c r="T70" i="3" s="1"/>
  <c r="R69" i="3"/>
  <c r="T69" i="3"/>
  <c r="R65" i="3"/>
  <c r="T65" i="3"/>
  <c r="D31" i="9"/>
  <c r="J31" i="9"/>
  <c r="Q9" i="3"/>
  <c r="A5" i="28"/>
  <c r="B5" i="28"/>
  <c r="E5" i="28"/>
  <c r="A5" i="7"/>
  <c r="B5" i="7"/>
  <c r="E5" i="7"/>
  <c r="H5" i="7"/>
  <c r="R10" i="7"/>
  <c r="T10" i="7" s="1"/>
  <c r="H43" i="9" s="1"/>
  <c r="R9" i="7"/>
  <c r="R28" i="7" s="1"/>
  <c r="R15" i="7"/>
  <c r="T15" i="7"/>
  <c r="H57" i="9" s="1"/>
  <c r="J57" i="9" s="1"/>
  <c r="R18" i="7"/>
  <c r="T18" i="7"/>
  <c r="H59" i="9" s="1"/>
  <c r="J59" i="9" s="1"/>
  <c r="R19" i="7"/>
  <c r="T19" i="7"/>
  <c r="H60" i="9"/>
  <c r="J60" i="9" s="1"/>
  <c r="A5" i="6"/>
  <c r="B5" i="6"/>
  <c r="E5" i="6"/>
  <c r="R9" i="6"/>
  <c r="R50" i="6" s="1"/>
  <c r="T9" i="6"/>
  <c r="R48" i="6"/>
  <c r="T48" i="6" s="1"/>
  <c r="G54" i="9" s="1"/>
  <c r="J54" i="9" s="1"/>
  <c r="A5" i="5"/>
  <c r="B5" i="5"/>
  <c r="E5" i="5"/>
  <c r="R9" i="5"/>
  <c r="T9" i="5"/>
  <c r="R11" i="5"/>
  <c r="T11" i="5" s="1"/>
  <c r="F42" i="9" s="1"/>
  <c r="J42" i="9" s="1"/>
  <c r="R19" i="5"/>
  <c r="T19" i="5" s="1"/>
  <c r="F47" i="9" s="1"/>
  <c r="J47" i="9" s="1"/>
  <c r="R20" i="5"/>
  <c r="T20" i="5"/>
  <c r="R21" i="5"/>
  <c r="T21" i="5"/>
  <c r="R22" i="5"/>
  <c r="T22" i="5"/>
  <c r="R23" i="5"/>
  <c r="T23" i="5"/>
  <c r="F48" i="9" s="1"/>
  <c r="J48" i="9" s="1"/>
  <c r="R24" i="5"/>
  <c r="T24" i="5"/>
  <c r="F49" i="9"/>
  <c r="J49" i="9"/>
  <c r="R31" i="5"/>
  <c r="T31" i="5" s="1"/>
  <c r="F52" i="9" s="1"/>
  <c r="J52" i="9" s="1"/>
  <c r="R33" i="5"/>
  <c r="T33" i="5"/>
  <c r="F54" i="9"/>
  <c r="A5" i="4"/>
  <c r="B5" i="4"/>
  <c r="E5" i="4"/>
  <c r="AB9" i="4"/>
  <c r="AC9" i="4"/>
  <c r="U10" i="4"/>
  <c r="V10" i="4"/>
  <c r="W10" i="4"/>
  <c r="X10" i="4"/>
  <c r="Y10" i="4"/>
  <c r="U11" i="4"/>
  <c r="V11" i="4"/>
  <c r="W11" i="4"/>
  <c r="X11" i="4"/>
  <c r="Y11" i="4"/>
  <c r="AB12" i="4"/>
  <c r="AC12" i="4"/>
  <c r="AB13" i="4"/>
  <c r="AC13" i="4"/>
  <c r="U14" i="4"/>
  <c r="V14" i="4"/>
  <c r="W14" i="4"/>
  <c r="X14" i="4"/>
  <c r="Y14" i="4"/>
  <c r="U15" i="4"/>
  <c r="V15" i="4"/>
  <c r="W15" i="4"/>
  <c r="X15" i="4"/>
  <c r="Y15" i="4"/>
  <c r="AB16" i="4"/>
  <c r="AC16" i="4"/>
  <c r="AB17" i="4"/>
  <c r="AC17" i="4"/>
  <c r="U18" i="4"/>
  <c r="V18" i="4"/>
  <c r="W18" i="4"/>
  <c r="X18" i="4"/>
  <c r="Y18" i="4"/>
  <c r="U19" i="4"/>
  <c r="V19" i="4"/>
  <c r="W19" i="4"/>
  <c r="X19" i="4"/>
  <c r="Y19" i="4"/>
  <c r="AB20" i="4"/>
  <c r="AC20" i="4"/>
  <c r="AB21" i="4"/>
  <c r="AC21" i="4"/>
  <c r="U22" i="4"/>
  <c r="V22" i="4"/>
  <c r="W22" i="4"/>
  <c r="X22" i="4"/>
  <c r="Y22" i="4"/>
  <c r="U23" i="4"/>
  <c r="V23" i="4"/>
  <c r="W23" i="4"/>
  <c r="X23" i="4"/>
  <c r="Y23" i="4"/>
  <c r="AB24" i="4"/>
  <c r="AC24" i="4"/>
  <c r="AB25" i="4"/>
  <c r="AC25" i="4"/>
  <c r="U26" i="4"/>
  <c r="V26" i="4"/>
  <c r="W26" i="4"/>
  <c r="X26" i="4"/>
  <c r="Y26" i="4"/>
  <c r="U27" i="4"/>
  <c r="V27" i="4"/>
  <c r="W27" i="4"/>
  <c r="X27" i="4"/>
  <c r="Y27" i="4"/>
  <c r="AB28" i="4"/>
  <c r="AC28" i="4"/>
  <c r="AB29" i="4"/>
  <c r="AC29" i="4"/>
  <c r="U30" i="4"/>
  <c r="V30" i="4"/>
  <c r="W30" i="4"/>
  <c r="X30" i="4"/>
  <c r="Y30" i="4"/>
  <c r="U31" i="4"/>
  <c r="V31" i="4"/>
  <c r="W31" i="4"/>
  <c r="X31" i="4"/>
  <c r="Y31" i="4"/>
  <c r="AB32" i="4"/>
  <c r="AC32" i="4"/>
  <c r="AB33" i="4"/>
  <c r="AC33" i="4"/>
  <c r="U34" i="4"/>
  <c r="V34" i="4"/>
  <c r="W34" i="4"/>
  <c r="X34" i="4"/>
  <c r="Y34" i="4"/>
  <c r="U35" i="4"/>
  <c r="V35" i="4"/>
  <c r="W35" i="4"/>
  <c r="X35" i="4"/>
  <c r="Y35" i="4"/>
  <c r="AB36" i="4"/>
  <c r="AC36" i="4"/>
  <c r="AB37" i="4"/>
  <c r="AC37" i="4"/>
  <c r="U38" i="4"/>
  <c r="V38" i="4"/>
  <c r="W38" i="4"/>
  <c r="X38" i="4"/>
  <c r="Y38" i="4"/>
  <c r="U39" i="4"/>
  <c r="V39" i="4"/>
  <c r="W39" i="4"/>
  <c r="X39" i="4"/>
  <c r="Y39" i="4"/>
  <c r="AB40" i="4"/>
  <c r="AC40" i="4"/>
  <c r="AB41" i="4"/>
  <c r="AC41" i="4"/>
  <c r="U42" i="4"/>
  <c r="V42" i="4"/>
  <c r="W42" i="4"/>
  <c r="X42" i="4"/>
  <c r="Y42" i="4"/>
  <c r="U43" i="4"/>
  <c r="V43" i="4"/>
  <c r="W43" i="4"/>
  <c r="X43" i="4"/>
  <c r="Y43" i="4"/>
  <c r="AB44" i="4"/>
  <c r="AC44" i="4"/>
  <c r="AB45" i="4"/>
  <c r="AC45" i="4"/>
  <c r="U46" i="4"/>
  <c r="V46" i="4"/>
  <c r="W46" i="4"/>
  <c r="X46" i="4"/>
  <c r="Y46" i="4"/>
  <c r="U47" i="4"/>
  <c r="V47" i="4"/>
  <c r="W47" i="4"/>
  <c r="X47" i="4"/>
  <c r="Y47" i="4"/>
  <c r="AB48" i="4"/>
  <c r="AC48" i="4"/>
  <c r="AB49" i="4"/>
  <c r="AC49" i="4"/>
  <c r="U50" i="4"/>
  <c r="V50" i="4"/>
  <c r="W50" i="4"/>
  <c r="X50" i="4"/>
  <c r="Y50" i="4"/>
  <c r="U51" i="4"/>
  <c r="V51" i="4"/>
  <c r="W51" i="4"/>
  <c r="X51" i="4"/>
  <c r="Y51" i="4"/>
  <c r="AB52" i="4"/>
  <c r="AC52" i="4"/>
  <c r="AB53" i="4"/>
  <c r="AC53" i="4"/>
  <c r="U54" i="4"/>
  <c r="V54" i="4"/>
  <c r="W54" i="4"/>
  <c r="X54" i="4"/>
  <c r="Y54" i="4"/>
  <c r="U55" i="4"/>
  <c r="V55" i="4"/>
  <c r="W55" i="4"/>
  <c r="X55" i="4"/>
  <c r="Y55" i="4"/>
  <c r="AB56" i="4"/>
  <c r="AC56" i="4"/>
  <c r="AB57" i="4"/>
  <c r="AC57" i="4"/>
  <c r="U58" i="4"/>
  <c r="V58" i="4"/>
  <c r="W58" i="4"/>
  <c r="X58" i="4"/>
  <c r="Y58" i="4"/>
  <c r="U59" i="4"/>
  <c r="V59" i="4"/>
  <c r="W59" i="4"/>
  <c r="X59" i="4"/>
  <c r="Y59" i="4"/>
  <c r="AB60" i="4"/>
  <c r="AC60" i="4"/>
  <c r="AB61" i="4"/>
  <c r="AC61" i="4"/>
  <c r="R65" i="4"/>
  <c r="T65" i="4" s="1"/>
  <c r="R66" i="4"/>
  <c r="T66" i="4"/>
  <c r="R68" i="4"/>
  <c r="T68" i="4" s="1"/>
  <c r="E36" i="9" s="1"/>
  <c r="J36" i="9" s="1"/>
  <c r="R86" i="4"/>
  <c r="T86" i="4" s="1"/>
  <c r="E38" i="9" s="1"/>
  <c r="R91" i="4"/>
  <c r="T91" i="4"/>
  <c r="R95" i="4"/>
  <c r="T95" i="4"/>
  <c r="R96" i="4"/>
  <c r="T96" i="4"/>
  <c r="R97" i="4"/>
  <c r="T97" i="4" s="1"/>
  <c r="R98" i="4"/>
  <c r="T98" i="4"/>
  <c r="R99" i="4"/>
  <c r="T99" i="4" s="1"/>
  <c r="R100" i="4"/>
  <c r="T100" i="4" s="1"/>
  <c r="R101" i="4"/>
  <c r="T101" i="4" s="1"/>
  <c r="R102" i="4"/>
  <c r="T102" i="4"/>
  <c r="R105" i="4"/>
  <c r="T105" i="4"/>
  <c r="R106" i="4"/>
  <c r="T106" i="4"/>
  <c r="T107" i="4"/>
  <c r="E62" i="9" s="1"/>
  <c r="T108" i="4"/>
  <c r="T109" i="4"/>
  <c r="A7" i="25"/>
  <c r="E12" i="39"/>
  <c r="N18" i="39"/>
  <c r="N19" i="39"/>
  <c r="E25" i="39"/>
  <c r="H25" i="39"/>
  <c r="I25" i="39"/>
  <c r="J25" i="39"/>
  <c r="A6" i="24"/>
  <c r="B7" i="24"/>
  <c r="A14" i="24"/>
  <c r="H3" i="41"/>
  <c r="F10" i="41"/>
  <c r="E20" i="41"/>
  <c r="F20" i="41"/>
  <c r="G20" i="41"/>
  <c r="H20" i="41"/>
  <c r="I20" i="41"/>
  <c r="J20" i="41"/>
  <c r="F21" i="41"/>
  <c r="E29" i="41"/>
  <c r="F29" i="41"/>
  <c r="G29" i="41"/>
  <c r="I56" i="41" s="1"/>
  <c r="I59" i="41" s="1"/>
  <c r="H29" i="41"/>
  <c r="I29" i="41"/>
  <c r="E32" i="41"/>
  <c r="G34" i="41"/>
  <c r="G35" i="41"/>
  <c r="G40" i="41" s="1"/>
  <c r="G36" i="41"/>
  <c r="G37" i="41"/>
  <c r="G38" i="41"/>
  <c r="G39" i="41"/>
  <c r="E40" i="41"/>
  <c r="E41" i="41"/>
  <c r="E48" i="41"/>
  <c r="A55" i="41"/>
  <c r="G55" i="41"/>
  <c r="J59" i="41"/>
  <c r="H5" i="13"/>
  <c r="E14" i="13"/>
  <c r="L15" i="13"/>
  <c r="U16" i="13"/>
  <c r="L20" i="13"/>
  <c r="U21" i="13"/>
  <c r="U22" i="13"/>
  <c r="H5" i="12"/>
  <c r="G9" i="12"/>
  <c r="G19" i="12" s="1"/>
  <c r="T26" i="12"/>
  <c r="T27" i="12"/>
  <c r="T28" i="12"/>
  <c r="T29" i="12"/>
  <c r="T30" i="12"/>
  <c r="T31" i="12"/>
  <c r="D5" i="35"/>
  <c r="E5" i="35"/>
  <c r="E13" i="35"/>
  <c r="E20" i="35"/>
  <c r="C6" i="10"/>
  <c r="E8" i="10"/>
  <c r="E9" i="10"/>
  <c r="E10" i="10"/>
  <c r="E11" i="10"/>
  <c r="E12" i="10"/>
  <c r="E13" i="10"/>
  <c r="B15" i="10"/>
  <c r="D21" i="35"/>
  <c r="D15" i="10"/>
  <c r="F21" i="35"/>
  <c r="A5" i="3"/>
  <c r="B5" i="3"/>
  <c r="E5" i="3"/>
  <c r="J9" i="3"/>
  <c r="O9" i="3"/>
  <c r="R9" i="3"/>
  <c r="J10" i="3"/>
  <c r="Q10" i="3"/>
  <c r="R10" i="3"/>
  <c r="T10" i="3" s="1"/>
  <c r="D10" i="9" s="1"/>
  <c r="Q11" i="3"/>
  <c r="R19" i="3"/>
  <c r="T19" i="3" s="1"/>
  <c r="R66" i="3"/>
  <c r="T66" i="3" s="1"/>
  <c r="D11" i="9" s="1"/>
  <c r="J11" i="9" s="1"/>
  <c r="R67" i="3"/>
  <c r="T67" i="3" s="1"/>
  <c r="R68" i="3"/>
  <c r="T68" i="3"/>
  <c r="R72" i="3"/>
  <c r="T72" i="3"/>
  <c r="R84" i="3"/>
  <c r="T84" i="3"/>
  <c r="R87" i="3"/>
  <c r="T87" i="3" s="1"/>
  <c r="D33" i="9" s="1"/>
  <c r="J33" i="9" s="1"/>
  <c r="R91" i="3"/>
  <c r="T91" i="3"/>
  <c r="R101" i="3"/>
  <c r="T101" i="3" s="1"/>
  <c r="R102" i="3"/>
  <c r="T102" i="3" s="1"/>
  <c r="R122" i="3"/>
  <c r="T122" i="3" s="1"/>
  <c r="D38" i="9" s="1"/>
  <c r="R127" i="3"/>
  <c r="T127" i="3"/>
  <c r="R128" i="3"/>
  <c r="T128" i="3" s="1"/>
  <c r="R129" i="3"/>
  <c r="T129" i="3"/>
  <c r="R130" i="3"/>
  <c r="T130" i="3"/>
  <c r="R131" i="3"/>
  <c r="T131" i="3"/>
  <c r="R132" i="3"/>
  <c r="T132" i="3"/>
  <c r="R133" i="3"/>
  <c r="T133" i="3"/>
  <c r="R134" i="3"/>
  <c r="T134" i="3"/>
  <c r="R137" i="3"/>
  <c r="T137" i="3"/>
  <c r="R138" i="3"/>
  <c r="T138" i="3" s="1"/>
  <c r="R139" i="3"/>
  <c r="T139" i="3"/>
  <c r="R113" i="3"/>
  <c r="T113" i="3"/>
  <c r="R114" i="3"/>
  <c r="T114" i="3"/>
  <c r="R115" i="3"/>
  <c r="T115" i="3"/>
  <c r="R116" i="3"/>
  <c r="T116" i="3"/>
  <c r="R121" i="3"/>
  <c r="T121" i="3"/>
  <c r="T140" i="3"/>
  <c r="D62" i="9" s="1"/>
  <c r="T141" i="3"/>
  <c r="T142" i="3"/>
  <c r="A5" i="42"/>
  <c r="B5" i="42"/>
  <c r="E5" i="42"/>
  <c r="AF8" i="42"/>
  <c r="L9" i="42"/>
  <c r="M9" i="42" s="1"/>
  <c r="Q9" i="42"/>
  <c r="R9" i="42" s="1"/>
  <c r="T9" i="42" s="1"/>
  <c r="L10" i="42"/>
  <c r="M10" i="42" s="1"/>
  <c r="Q10" i="42"/>
  <c r="R10" i="42" s="1"/>
  <c r="T10" i="42" s="1"/>
  <c r="L11" i="42"/>
  <c r="M11" i="42"/>
  <c r="Q11" i="42"/>
  <c r="R11" i="42" s="1"/>
  <c r="T11" i="42" s="1"/>
  <c r="L12" i="42"/>
  <c r="M12" i="42" s="1"/>
  <c r="Q12" i="42"/>
  <c r="R12" i="42" s="1"/>
  <c r="T12" i="42" s="1"/>
  <c r="L13" i="42"/>
  <c r="M13" i="42" s="1"/>
  <c r="Q13" i="42"/>
  <c r="R13" i="42" s="1"/>
  <c r="T13" i="42" s="1"/>
  <c r="L14" i="42"/>
  <c r="M14" i="42" s="1"/>
  <c r="Q14" i="42"/>
  <c r="R14" i="42" s="1"/>
  <c r="T14" i="42" s="1"/>
  <c r="L15" i="42"/>
  <c r="M15" i="42" s="1"/>
  <c r="Q15" i="42"/>
  <c r="R15" i="42" s="1"/>
  <c r="T15" i="42" s="1"/>
  <c r="L16" i="42"/>
  <c r="M16" i="42" s="1"/>
  <c r="Q16" i="42"/>
  <c r="R16" i="42"/>
  <c r="T16" i="42" s="1"/>
  <c r="L17" i="42"/>
  <c r="M17" i="42" s="1"/>
  <c r="Q17" i="42"/>
  <c r="R17" i="42" s="1"/>
  <c r="T17" i="42" s="1"/>
  <c r="L18" i="42"/>
  <c r="M18" i="42" s="1"/>
  <c r="Q18" i="42"/>
  <c r="R18" i="42"/>
  <c r="T18" i="42" s="1"/>
  <c r="L19" i="42"/>
  <c r="M19" i="42" s="1"/>
  <c r="Q19" i="42"/>
  <c r="R19" i="42" s="1"/>
  <c r="T19" i="42" s="1"/>
  <c r="L20" i="42"/>
  <c r="M20" i="42" s="1"/>
  <c r="Q20" i="42"/>
  <c r="R20" i="42" s="1"/>
  <c r="T20" i="42" s="1"/>
  <c r="L22" i="42"/>
  <c r="M22" i="42" s="1"/>
  <c r="Q22" i="42"/>
  <c r="R22" i="42" s="1"/>
  <c r="T22" i="42" s="1"/>
  <c r="L23" i="42"/>
  <c r="M23" i="42"/>
  <c r="Q23" i="42"/>
  <c r="R23" i="42" s="1"/>
  <c r="T23" i="42" s="1"/>
  <c r="L24" i="42"/>
  <c r="M24" i="42"/>
  <c r="Q24" i="42"/>
  <c r="R24" i="42" s="1"/>
  <c r="T24" i="42" s="1"/>
  <c r="L25" i="42"/>
  <c r="M25" i="42" s="1"/>
  <c r="Q25" i="42"/>
  <c r="R25" i="42"/>
  <c r="T25" i="42" s="1"/>
  <c r="L26" i="42"/>
  <c r="M26" i="42" s="1"/>
  <c r="Q26" i="42"/>
  <c r="R26" i="42" s="1"/>
  <c r="T26" i="42" s="1"/>
  <c r="L28" i="42"/>
  <c r="M28" i="42" s="1"/>
  <c r="Q28" i="42"/>
  <c r="R28" i="42" s="1"/>
  <c r="T28" i="42" s="1"/>
  <c r="L27" i="42"/>
  <c r="M27" i="42" s="1"/>
  <c r="Q27" i="42"/>
  <c r="R27" i="42" s="1"/>
  <c r="T27" i="42" s="1"/>
  <c r="L30" i="42"/>
  <c r="M30" i="42" s="1"/>
  <c r="Q30" i="42"/>
  <c r="R30" i="42" s="1"/>
  <c r="T30" i="42" s="1"/>
  <c r="L29" i="42"/>
  <c r="M29" i="42" s="1"/>
  <c r="Q29" i="42"/>
  <c r="R29" i="42" s="1"/>
  <c r="T29" i="42" s="1"/>
  <c r="L31" i="42"/>
  <c r="M31" i="42" s="1"/>
  <c r="Q31" i="42"/>
  <c r="R31" i="42" s="1"/>
  <c r="T31" i="42" s="1"/>
  <c r="L32" i="42"/>
  <c r="M32" i="42" s="1"/>
  <c r="Q32" i="42"/>
  <c r="R32" i="42" s="1"/>
  <c r="T32" i="42" s="1"/>
  <c r="L33" i="42"/>
  <c r="M33" i="42" s="1"/>
  <c r="Q33" i="42"/>
  <c r="R33" i="42" s="1"/>
  <c r="T33" i="42" s="1"/>
  <c r="L34" i="42"/>
  <c r="M34" i="42" s="1"/>
  <c r="Q34" i="42"/>
  <c r="R34" i="42" s="1"/>
  <c r="T34" i="42" s="1"/>
  <c r="L35" i="42"/>
  <c r="M35" i="42" s="1"/>
  <c r="Q35" i="42"/>
  <c r="R35" i="42"/>
  <c r="T35" i="42" s="1"/>
  <c r="L36" i="42"/>
  <c r="M36" i="42" s="1"/>
  <c r="Q36" i="42"/>
  <c r="R36" i="42" s="1"/>
  <c r="T36" i="42" s="1"/>
  <c r="L37" i="42"/>
  <c r="M37" i="42" s="1"/>
  <c r="Q37" i="42"/>
  <c r="R37" i="42" s="1"/>
  <c r="T37" i="42" s="1"/>
  <c r="L38" i="42"/>
  <c r="M38" i="42" s="1"/>
  <c r="Q38" i="42"/>
  <c r="R38" i="42" s="1"/>
  <c r="T38" i="42" s="1"/>
  <c r="L39" i="42"/>
  <c r="M39" i="42" s="1"/>
  <c r="L40" i="42"/>
  <c r="M40" i="42" s="1"/>
  <c r="L41" i="42"/>
  <c r="M41" i="42" s="1"/>
  <c r="Q41" i="42"/>
  <c r="R41" i="42" s="1"/>
  <c r="T41" i="42" s="1"/>
  <c r="L42" i="42"/>
  <c r="M42" i="42" s="1"/>
  <c r="Q42" i="42"/>
  <c r="R42" i="42" s="1"/>
  <c r="T42" i="42" s="1"/>
  <c r="L43" i="42"/>
  <c r="M43" i="42" s="1"/>
  <c r="Q43" i="42"/>
  <c r="R43" i="42" s="1"/>
  <c r="T43" i="42" s="1"/>
  <c r="L44" i="42"/>
  <c r="M44" i="42"/>
  <c r="Q44" i="42"/>
  <c r="R44" i="42" s="1"/>
  <c r="T44" i="42" s="1"/>
  <c r="L45" i="42"/>
  <c r="M45" i="42" s="1"/>
  <c r="Q45" i="42"/>
  <c r="R45" i="42" s="1"/>
  <c r="T45" i="42" s="1"/>
  <c r="L46" i="42"/>
  <c r="M46" i="42" s="1"/>
  <c r="Q46" i="42"/>
  <c r="R46" i="42" s="1"/>
  <c r="T46" i="42" s="1"/>
  <c r="L47" i="42"/>
  <c r="Q47" i="42"/>
  <c r="R47" i="42" s="1"/>
  <c r="T47" i="42" s="1"/>
  <c r="L48" i="42"/>
  <c r="M48" i="42" s="1"/>
  <c r="L49" i="42"/>
  <c r="M49" i="42" s="1"/>
  <c r="L50" i="42"/>
  <c r="M50" i="42" s="1"/>
  <c r="L51" i="42"/>
  <c r="M51" i="42" s="1"/>
  <c r="L52" i="42"/>
  <c r="M52" i="42" s="1"/>
  <c r="L53" i="42"/>
  <c r="M53" i="42" s="1"/>
  <c r="L54" i="42"/>
  <c r="M54" i="42" s="1"/>
  <c r="L55" i="42"/>
  <c r="M55" i="42" s="1"/>
  <c r="L56" i="42"/>
  <c r="M56" i="42" s="1"/>
  <c r="L57" i="42"/>
  <c r="M57" i="42" s="1"/>
  <c r="L58" i="42"/>
  <c r="M58" i="42" s="1"/>
  <c r="L60" i="42"/>
  <c r="M60" i="42" s="1"/>
  <c r="R60" i="42"/>
  <c r="T60" i="42" s="1"/>
  <c r="L61" i="42"/>
  <c r="M61" i="42" s="1"/>
  <c r="R61" i="42"/>
  <c r="T61" i="42" s="1"/>
  <c r="L62" i="42"/>
  <c r="M62" i="42" s="1"/>
  <c r="R62" i="42"/>
  <c r="T62" i="42" s="1"/>
  <c r="L63" i="42"/>
  <c r="M63" i="42" s="1"/>
  <c r="R63" i="42"/>
  <c r="T63" i="42" s="1"/>
  <c r="L64" i="42"/>
  <c r="M64" i="42" s="1"/>
  <c r="R64" i="42"/>
  <c r="T64" i="42"/>
  <c r="L65" i="42"/>
  <c r="M65" i="42" s="1"/>
  <c r="R65" i="42"/>
  <c r="T65" i="42" s="1"/>
  <c r="R66" i="42"/>
  <c r="T66" i="42" s="1"/>
  <c r="L67" i="42"/>
  <c r="M67" i="42" s="1"/>
  <c r="M69" i="42"/>
  <c r="L71" i="42"/>
  <c r="M71" i="42" s="1"/>
  <c r="L73" i="42"/>
  <c r="M73" i="42" s="1"/>
  <c r="L75" i="42"/>
  <c r="M75" i="42" s="1"/>
  <c r="R75" i="42"/>
  <c r="T75" i="42" s="1"/>
  <c r="L76" i="42"/>
  <c r="M76" i="42" s="1"/>
  <c r="L78" i="42"/>
  <c r="M78" i="42" s="1"/>
  <c r="R79" i="42"/>
  <c r="T79" i="42" s="1"/>
  <c r="R80" i="42"/>
  <c r="T80" i="42" s="1"/>
  <c r="R81" i="42"/>
  <c r="T81" i="42" s="1"/>
  <c r="R82" i="42"/>
  <c r="T82" i="42" s="1"/>
  <c r="R83" i="42"/>
  <c r="T83" i="42" s="1"/>
  <c r="R84" i="42"/>
  <c r="T84" i="42" s="1"/>
  <c r="R85" i="42"/>
  <c r="T85" i="42" s="1"/>
  <c r="R86" i="42"/>
  <c r="T86" i="42" s="1"/>
  <c r="R87" i="42"/>
  <c r="T87" i="42" s="1"/>
  <c r="R88" i="42"/>
  <c r="T88" i="42" s="1"/>
  <c r="R89" i="42"/>
  <c r="T89" i="42" s="1"/>
  <c r="R90" i="42"/>
  <c r="T90" i="42" s="1"/>
  <c r="R91" i="42"/>
  <c r="T91" i="42" s="1"/>
  <c r="R92" i="42"/>
  <c r="T92" i="42" s="1"/>
  <c r="R93" i="42"/>
  <c r="T93" i="42" s="1"/>
  <c r="R94" i="42"/>
  <c r="T94" i="42" s="1"/>
  <c r="R95" i="42"/>
  <c r="T95" i="42" s="1"/>
  <c r="R96" i="42"/>
  <c r="T96" i="42" s="1"/>
  <c r="R97" i="42"/>
  <c r="T97" i="42" s="1"/>
  <c r="C12" i="9" s="1"/>
  <c r="J12" i="9" s="1"/>
  <c r="R98" i="42"/>
  <c r="T98" i="42" s="1"/>
  <c r="R99" i="42"/>
  <c r="T99" i="42" s="1"/>
  <c r="R100" i="42"/>
  <c r="T100" i="42" s="1"/>
  <c r="R101" i="42"/>
  <c r="T101" i="42" s="1"/>
  <c r="R102" i="42"/>
  <c r="T102" i="42" s="1"/>
  <c r="R103" i="42"/>
  <c r="T103" i="42" s="1"/>
  <c r="R104" i="42"/>
  <c r="T104" i="42" s="1"/>
  <c r="R105" i="42"/>
  <c r="T105" i="42" s="1"/>
  <c r="R106" i="42"/>
  <c r="T106" i="42" s="1"/>
  <c r="R107" i="42"/>
  <c r="T107" i="42" s="1"/>
  <c r="R108" i="42"/>
  <c r="T108" i="42" s="1"/>
  <c r="R109" i="42"/>
  <c r="T109" i="42" s="1"/>
  <c r="R110" i="42"/>
  <c r="T110" i="42" s="1"/>
  <c r="R111" i="42"/>
  <c r="T111" i="42" s="1"/>
  <c r="R112" i="42"/>
  <c r="T112" i="42" s="1"/>
  <c r="R113" i="42"/>
  <c r="T113" i="42" s="1"/>
  <c r="R114" i="42"/>
  <c r="T114" i="42" s="1"/>
  <c r="R115" i="42"/>
  <c r="T115" i="42" s="1"/>
  <c r="R116" i="42"/>
  <c r="T116" i="42" s="1"/>
  <c r="R117" i="42"/>
  <c r="T117" i="42" s="1"/>
  <c r="C17" i="9" s="1"/>
  <c r="J17" i="9" s="1"/>
  <c r="R118" i="42"/>
  <c r="T118" i="42" s="1"/>
  <c r="R119" i="42"/>
  <c r="T119" i="42" s="1"/>
  <c r="R121" i="42"/>
  <c r="T121" i="42" s="1"/>
  <c r="R122" i="42"/>
  <c r="T122" i="42" s="1"/>
  <c r="R123" i="42"/>
  <c r="T123" i="42" s="1"/>
  <c r="R124" i="42"/>
  <c r="T124" i="42" s="1"/>
  <c r="R125" i="42"/>
  <c r="T125" i="42" s="1"/>
  <c r="R126" i="42"/>
  <c r="T126" i="42" s="1"/>
  <c r="R127" i="42"/>
  <c r="T127" i="42" s="1"/>
  <c r="R128" i="42"/>
  <c r="T128" i="42" s="1"/>
  <c r="R129" i="42"/>
  <c r="T129" i="42" s="1"/>
  <c r="R130" i="42"/>
  <c r="T130" i="42" s="1"/>
  <c r="R131" i="42"/>
  <c r="T131" i="42" s="1"/>
  <c r="R132" i="42"/>
  <c r="T132" i="42" s="1"/>
  <c r="R133" i="42"/>
  <c r="T133" i="42" s="1"/>
  <c r="R134" i="42"/>
  <c r="T134" i="42" s="1"/>
  <c r="R135" i="42"/>
  <c r="T135" i="42" s="1"/>
  <c r="R136" i="42"/>
  <c r="T136" i="42" s="1"/>
  <c r="C22" i="9" s="1"/>
  <c r="J22" i="9" s="1"/>
  <c r="Q137" i="42"/>
  <c r="R137" i="42" s="1"/>
  <c r="T137" i="42" s="1"/>
  <c r="C23" i="9" s="1"/>
  <c r="J23" i="9" s="1"/>
  <c r="R138" i="42"/>
  <c r="T138" i="42" s="1"/>
  <c r="R139" i="42"/>
  <c r="T139" i="42" s="1"/>
  <c r="R140" i="42"/>
  <c r="T140" i="42" s="1"/>
  <c r="R141" i="42"/>
  <c r="T141" i="42" s="1"/>
  <c r="R142" i="42"/>
  <c r="T142" i="42" s="1"/>
  <c r="R143" i="42"/>
  <c r="T143" i="42" s="1"/>
  <c r="R144" i="42"/>
  <c r="T144" i="42"/>
  <c r="R145" i="42"/>
  <c r="T145" i="42" s="1"/>
  <c r="C27" i="9" s="1"/>
  <c r="J27" i="9" s="1"/>
  <c r="R146" i="42"/>
  <c r="T146" i="42" s="1"/>
  <c r="R147" i="42"/>
  <c r="T147" i="42" s="1"/>
  <c r="R148" i="42"/>
  <c r="T148" i="42" s="1"/>
  <c r="C29" i="9" s="1"/>
  <c r="J29" i="9" s="1"/>
  <c r="R149" i="42"/>
  <c r="T149" i="42" s="1"/>
  <c r="C30" i="9" s="1"/>
  <c r="J30" i="9" s="1"/>
  <c r="R150" i="42"/>
  <c r="T150" i="42" s="1"/>
  <c r="R151" i="42"/>
  <c r="T151" i="42" s="1"/>
  <c r="R152" i="42"/>
  <c r="T152" i="42" s="1"/>
  <c r="R154" i="42"/>
  <c r="T154" i="42" s="1"/>
  <c r="R155" i="42"/>
  <c r="T155" i="42" s="1"/>
  <c r="R156" i="42"/>
  <c r="T156" i="42" s="1"/>
  <c r="R157" i="42"/>
  <c r="T157" i="42" s="1"/>
  <c r="R158" i="42"/>
  <c r="T158" i="42" s="1"/>
  <c r="R159" i="42"/>
  <c r="T159" i="42" s="1"/>
  <c r="R160" i="42"/>
  <c r="T160" i="42" s="1"/>
  <c r="R161" i="42"/>
  <c r="T161" i="42" s="1"/>
  <c r="T162" i="42"/>
  <c r="T163" i="42"/>
  <c r="T164" i="42"/>
  <c r="R22" i="4"/>
  <c r="T22" i="4"/>
  <c r="R12" i="4"/>
  <c r="T12" i="4" s="1"/>
  <c r="R53" i="4"/>
  <c r="T53" i="4"/>
  <c r="R33" i="4"/>
  <c r="T33" i="4" s="1"/>
  <c r="R57" i="4"/>
  <c r="T57" i="4"/>
  <c r="R37" i="4"/>
  <c r="T37" i="4"/>
  <c r="R14" i="4"/>
  <c r="T14" i="4"/>
  <c r="R42" i="4"/>
  <c r="T42" i="4" s="1"/>
  <c r="R44" i="4"/>
  <c r="T44" i="4"/>
  <c r="R34" i="4"/>
  <c r="T34" i="4"/>
  <c r="R11" i="4"/>
  <c r="T11" i="4"/>
  <c r="R50" i="4"/>
  <c r="T50" i="4" s="1"/>
  <c r="R36" i="4"/>
  <c r="T36" i="4" s="1"/>
  <c r="R52" i="4"/>
  <c r="T52" i="4" s="1"/>
  <c r="R40" i="3"/>
  <c r="T40" i="3"/>
  <c r="R43" i="3"/>
  <c r="T43" i="3" s="1"/>
  <c r="R50" i="3"/>
  <c r="T50" i="3" s="1"/>
  <c r="R21" i="3"/>
  <c r="T21" i="3"/>
  <c r="I46" i="9"/>
  <c r="J46" i="9"/>
  <c r="D21" i="9"/>
  <c r="G44" i="9"/>
  <c r="J44" i="9"/>
  <c r="G21" i="35"/>
  <c r="R27" i="3"/>
  <c r="T27" i="3" s="1"/>
  <c r="T9" i="3"/>
  <c r="U17" i="13"/>
  <c r="T12" i="6"/>
  <c r="R34" i="5"/>
  <c r="E15" i="10"/>
  <c r="C13" i="9" l="1"/>
  <c r="J13" i="9" s="1"/>
  <c r="C26" i="9"/>
  <c r="J26" i="9" s="1"/>
  <c r="C28" i="9"/>
  <c r="J28" i="9" s="1"/>
  <c r="C62" i="9"/>
  <c r="C9" i="9"/>
  <c r="C24" i="9"/>
  <c r="J24" i="9" s="1"/>
  <c r="C16" i="9"/>
  <c r="J16" i="9" s="1"/>
  <c r="C7" i="9"/>
  <c r="C18" i="9"/>
  <c r="J18" i="9" s="1"/>
  <c r="R73" i="42"/>
  <c r="T73" i="42" s="1"/>
  <c r="R71" i="42"/>
  <c r="T71" i="42" s="1"/>
  <c r="R69" i="42"/>
  <c r="T69" i="42" s="1"/>
  <c r="R67" i="42"/>
  <c r="T67" i="42" s="1"/>
  <c r="C20" i="9"/>
  <c r="J20" i="9" s="1"/>
  <c r="T33" i="12"/>
  <c r="J7" i="9"/>
  <c r="E35" i="9"/>
  <c r="J35" i="9" s="1"/>
  <c r="D63" i="9"/>
  <c r="C9" i="10" s="1"/>
  <c r="R110" i="4"/>
  <c r="F63" i="9"/>
  <c r="C11" i="10" s="1"/>
  <c r="C14" i="9"/>
  <c r="J14" i="9" s="1"/>
  <c r="C40" i="9"/>
  <c r="C15" i="9"/>
  <c r="J15" i="9" s="1"/>
  <c r="E40" i="9"/>
  <c r="D39" i="9"/>
  <c r="D69" i="41"/>
  <c r="H61" i="9"/>
  <c r="J61" i="9" s="1"/>
  <c r="J62" i="9"/>
  <c r="J38" i="9"/>
  <c r="T9" i="4"/>
  <c r="M167" i="42"/>
  <c r="K24" i="8" s="1"/>
  <c r="C21" i="9"/>
  <c r="J21" i="9" s="1"/>
  <c r="T50" i="6"/>
  <c r="G37" i="9"/>
  <c r="G63" i="9" s="1"/>
  <c r="C12" i="10" s="1"/>
  <c r="J37" i="9"/>
  <c r="M168" i="42"/>
  <c r="G69" i="41"/>
  <c r="G73" i="41" s="1"/>
  <c r="R165" i="42"/>
  <c r="T165" i="42" s="1"/>
  <c r="R143" i="3"/>
  <c r="E39" i="9"/>
  <c r="J43" i="9"/>
  <c r="T143" i="3"/>
  <c r="C25" i="9"/>
  <c r="J25" i="9" s="1"/>
  <c r="T34" i="5"/>
  <c r="J9" i="9"/>
  <c r="F41" i="9"/>
  <c r="J41" i="9" s="1"/>
  <c r="K25" i="8"/>
  <c r="D56" i="41"/>
  <c r="T14" i="28"/>
  <c r="D59" i="41"/>
  <c r="T9" i="7"/>
  <c r="C8" i="9" l="1"/>
  <c r="J8" i="9" s="1"/>
  <c r="T167" i="42"/>
  <c r="T110" i="4"/>
  <c r="J39" i="9"/>
  <c r="H45" i="9"/>
  <c r="T28" i="7"/>
  <c r="R167" i="42"/>
  <c r="J40" i="9"/>
  <c r="D73" i="41"/>
  <c r="D60" i="41"/>
  <c r="D63" i="41" s="1"/>
  <c r="C63" i="9" l="1"/>
  <c r="C8" i="10" s="1"/>
  <c r="J45" i="9"/>
  <c r="H63" i="9"/>
  <c r="C13" i="10" s="1"/>
  <c r="E63" i="9"/>
  <c r="C10" i="10" s="1"/>
  <c r="J10" i="9"/>
  <c r="J63" i="9" s="1"/>
  <c r="C15" i="10" l="1"/>
  <c r="E21"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DB65F909-BC4C-484E-9B06-15719000F937}">
      <text>
        <r>
          <rPr>
            <b/>
            <sz val="11"/>
            <color indexed="81"/>
            <rFont val="ＭＳ Ｐゴシック"/>
            <family val="3"/>
            <charset val="128"/>
          </rPr>
          <t>現況年度を入力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3" authorId="0" shapeId="0" xr:uid="{7317373A-FB1B-4C74-86B2-E6A46172C558}">
      <text>
        <r>
          <rPr>
            <b/>
            <sz val="12"/>
            <color indexed="81"/>
            <rFont val="ＭＳ Ｐゴシック"/>
            <family val="3"/>
            <charset val="128"/>
          </rPr>
          <t>目標を原単位としている場合は原単位に修正</t>
        </r>
      </text>
    </comment>
    <comment ref="B6" authorId="0" shapeId="0" xr:uid="{DDC45016-B92B-4F4E-950F-D40D233A8B85}">
      <text>
        <r>
          <rPr>
            <sz val="12"/>
            <color indexed="81"/>
            <rFont val="ＭＳ Ｐゴシック"/>
            <family val="3"/>
            <charset val="128"/>
          </rPr>
          <t>作成済みの計画書を確認し、記載漏れの無いようにすること</t>
        </r>
      </text>
    </comment>
    <comment ref="B8" authorId="0" shapeId="0" xr:uid="{AA80FC23-18AE-4FFC-9429-A6406A7C9917}">
      <text>
        <r>
          <rPr>
            <sz val="12"/>
            <color indexed="81"/>
            <rFont val="ＭＳ Ｐゴシック"/>
            <family val="3"/>
            <charset val="128"/>
          </rPr>
          <t>計画書を確認し記載漏れの無いようにすること。</t>
        </r>
      </text>
    </comment>
    <comment ref="D8" authorId="0" shapeId="0" xr:uid="{F9E98B8A-6872-457B-86B9-ADDB229E3766}">
      <text>
        <r>
          <rPr>
            <sz val="12"/>
            <color indexed="81"/>
            <rFont val="ＭＳ Ｐゴシック"/>
            <family val="3"/>
            <charset val="128"/>
          </rPr>
          <t>計画書を確認し、記載漏れの無いようにすること。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3" authorId="0" shapeId="0" xr:uid="{64E1D04D-ADD1-41C2-B3FC-22785A6B2C4C}">
      <text>
        <r>
          <rPr>
            <b/>
            <sz val="12"/>
            <color indexed="81"/>
            <rFont val="ＭＳ Ｐゴシック"/>
            <family val="3"/>
            <charset val="128"/>
          </rPr>
          <t>計画書で設定した排出抑制措置を記入して下さい。</t>
        </r>
      </text>
    </comment>
    <comment ref="E3" authorId="0" shapeId="0" xr:uid="{7D1908CD-9BA2-4C4A-8A85-6195F25DDA67}">
      <text>
        <r>
          <rPr>
            <b/>
            <sz val="12"/>
            <color indexed="81"/>
            <rFont val="ＭＳ Ｐゴシック"/>
            <family val="3"/>
            <charset val="128"/>
          </rPr>
          <t>計画書で設定した排出抑制措置の結果について記載して下さい。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0" authorId="0" shapeId="0" xr:uid="{F1C8A8AA-5E28-4F81-9787-5565E493B5E3}">
      <text>
        <r>
          <rPr>
            <b/>
            <sz val="9"/>
            <color indexed="81"/>
            <rFont val="MS P ゴシック"/>
            <family val="3"/>
            <charset val="128"/>
          </rPr>
          <t>供給を受けた電気事業者の最新の調整後排出係数を記入してください。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F32" authorId="0" shapeId="0" xr:uid="{A7770824-3A0A-4877-B058-6B585185AC46}">
      <text>
        <r>
          <rPr>
            <b/>
            <sz val="14"/>
            <color indexed="81"/>
            <rFont val="MS P ゴシック"/>
            <family val="3"/>
            <charset val="128"/>
          </rPr>
          <t>小売電気事業者から情報公開がなく、把握できない分は0で入力して下さい。</t>
        </r>
      </text>
    </comment>
    <comment ref="G70" authorId="1" shapeId="0" xr:uid="{FC0E0D91-FC37-46B4-B1AB-C4780CA1024B}">
      <text>
        <r>
          <rPr>
            <b/>
            <sz val="12"/>
            <color indexed="81"/>
            <rFont val="ＭＳ Ｐゴシック"/>
            <family val="3"/>
            <charset val="128"/>
          </rPr>
          <t>Jクレジット償却分のうち、再エネ熱由来分を単位GJで入力してください。</t>
        </r>
      </text>
    </comment>
    <comment ref="G71" authorId="1" shapeId="0" xr:uid="{1E788096-B601-48ED-B712-90E2ABC65BF6}">
      <text>
        <r>
          <rPr>
            <b/>
            <sz val="12"/>
            <color indexed="81"/>
            <rFont val="ＭＳ Ｐゴシック"/>
            <family val="3"/>
            <charset val="128"/>
          </rPr>
          <t>グリーン熱証書購入分を単位GJで入力してください。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温暖化対策課</author>
    <author>兵庫県</author>
  </authors>
  <commentList>
    <comment ref="F64" authorId="0" shapeId="0" xr:uid="{5CE3BC7E-3FAD-4E42-8E15-E952ADC7015B}">
      <text>
        <r>
          <rPr>
            <b/>
            <sz val="9"/>
            <color indexed="81"/>
            <rFont val="MS P ゴシック"/>
            <family val="3"/>
            <charset val="128"/>
          </rPr>
          <t>産業用蒸気以外の蒸気や温水など、入力してください</t>
        </r>
      </text>
    </comment>
    <comment ref="I66" authorId="1" shapeId="0" xr:uid="{F4F8F6BF-7794-4EE0-B657-5B81B7D37C41}">
      <text>
        <r>
          <rPr>
            <b/>
            <sz val="9"/>
            <color indexed="81"/>
            <rFont val="MS P ゴシック"/>
            <family val="3"/>
            <charset val="128"/>
          </rPr>
          <t>他人へ熱を供給した場合、熱供給量をマイナスで記入してください。</t>
        </r>
      </text>
    </comment>
    <comment ref="O66" authorId="0" shapeId="0" xr:uid="{DA7A0A08-AFE3-4C2F-AD11-8F4936A628FB}">
      <text>
        <r>
          <rPr>
            <b/>
            <sz val="9"/>
            <color indexed="81"/>
            <rFont val="MS P ゴシック"/>
            <family val="3"/>
            <charset val="128"/>
          </rPr>
          <t>自社で算定した単位発熱量で算定してください。不明の場合は1.17で算定してください。</t>
        </r>
      </text>
    </comment>
    <comment ref="Q66" authorId="1" shapeId="0" xr:uid="{1E2C6186-AC07-4792-B81D-BAA29EE3E739}">
      <text>
        <r>
          <rPr>
            <b/>
            <sz val="9"/>
            <color indexed="81"/>
            <rFont val="MS P ゴシック"/>
            <family val="3"/>
            <charset val="128"/>
          </rPr>
          <t>自社で計算した排出係数（kg-CO2/MJ）を記入してください。どうしても不明の場合のみ0.0654kg-CO2/MJで算定してください。</t>
        </r>
      </text>
    </comment>
    <comment ref="I67" authorId="2" shapeId="0" xr:uid="{428075E2-DA1A-4662-BDAA-089C1DD8F037}">
      <text>
        <r>
          <rPr>
            <b/>
            <sz val="9"/>
            <color indexed="81"/>
            <rFont val="MS P ゴシック"/>
            <family val="3"/>
            <charset val="128"/>
          </rPr>
          <t>再エネメニュー等を契約されている場合は、当該契約メニュー毎の使用量を記載願います。</t>
        </r>
      </text>
    </comment>
    <comment ref="I69" authorId="2" shapeId="0" xr:uid="{C3C0BA2C-159D-422E-92DC-3B7A9590A41F}">
      <text>
        <r>
          <rPr>
            <b/>
            <sz val="9"/>
            <color indexed="81"/>
            <rFont val="MS P ゴシック"/>
            <family val="3"/>
            <charset val="128"/>
          </rPr>
          <t>再エネメニュー等を契約されている場合は、当該契約メニュー毎の使用量を記載願います。</t>
        </r>
      </text>
    </comment>
    <comment ref="E70" authorId="2" shapeId="0" xr:uid="{DC0E4A2E-5E77-4BBC-B87F-4B86DF1E2245}">
      <text>
        <r>
          <rPr>
            <b/>
            <sz val="9"/>
            <color indexed="81"/>
            <rFont val="ＭＳ Ｐゴシック"/>
            <family val="3"/>
            <charset val="128"/>
          </rPr>
          <t>電気事業者名を選択
※選択リストに契約メニュー等がない場合は、県環境政策課まで問合せ願います。</t>
        </r>
      </text>
    </comment>
    <comment ref="I71" authorId="2" shapeId="0" xr:uid="{D25AE758-F01F-4479-ADF0-1809D85C7E4B}">
      <text>
        <r>
          <rPr>
            <b/>
            <sz val="9"/>
            <color indexed="81"/>
            <rFont val="MS P ゴシック"/>
            <family val="3"/>
            <charset val="128"/>
          </rPr>
          <t>再エネメニュー等を契約されている場合は、当該契約メニュー毎の使用量を記載願います。</t>
        </r>
      </text>
    </comment>
    <comment ref="E72" authorId="2" shapeId="0" xr:uid="{9D0D7BE6-AF9B-472E-A6D9-91988CF7E73E}">
      <text>
        <r>
          <rPr>
            <b/>
            <sz val="9"/>
            <color indexed="81"/>
            <rFont val="ＭＳ Ｐゴシック"/>
            <family val="3"/>
            <charset val="128"/>
          </rPr>
          <t>電気事業者名を選択
※選択リストに契約メニュー等がない場合は、県環境政策課まで問合せ願います。</t>
        </r>
      </text>
    </comment>
    <comment ref="I73" authorId="2" shapeId="0" xr:uid="{093D20EB-471F-4BCC-8C99-8AF0F6A63523}">
      <text>
        <r>
          <rPr>
            <b/>
            <sz val="9"/>
            <color indexed="81"/>
            <rFont val="MS P ゴシック"/>
            <family val="3"/>
            <charset val="128"/>
          </rPr>
          <t>再エネメニュー等を契約されている場合は、当該契約メニュー毎の使用量を記載願います。</t>
        </r>
      </text>
    </comment>
    <comment ref="E74" authorId="2" shapeId="0" xr:uid="{20234315-12BA-4A39-AC32-552C840C4C98}">
      <text>
        <r>
          <rPr>
            <b/>
            <sz val="9"/>
            <color indexed="81"/>
            <rFont val="ＭＳ Ｐゴシック"/>
            <family val="3"/>
            <charset val="128"/>
          </rPr>
          <t>電気事業者名を選択
※選択リストに契約メニュー等がない場合は、県環境政策課まで問合せ願います。</t>
        </r>
      </text>
    </comment>
    <comment ref="I77" authorId="0" shapeId="0" xr:uid="{BCABA804-BDD0-4621-BC15-83DDDEFD3BCD}">
      <text>
        <r>
          <rPr>
            <sz val="9"/>
            <color indexed="81"/>
            <rFont val="MS P ゴシック"/>
            <family val="3"/>
            <charset val="128"/>
          </rPr>
          <t xml:space="preserve">事業場内の自家発電設備で化石燃料を用いて発電した自家発電量を記入してください。
</t>
        </r>
      </text>
    </comment>
    <comment ref="I79" authorId="1" shapeId="0" xr:uid="{11F4E5E3-B18D-40CF-BF69-55D89305A43C}">
      <text>
        <r>
          <rPr>
            <b/>
            <sz val="9"/>
            <color indexed="81"/>
            <rFont val="MS P ゴシック"/>
            <family val="3"/>
            <charset val="128"/>
          </rPr>
          <t>他人へ電気を供給した場合、電気供給量をマイナスで記入してください。</t>
        </r>
      </text>
    </comment>
    <comment ref="O79" authorId="0" shapeId="0" xr:uid="{0A169B67-7AA5-43BA-B24D-8BF719CDAA33}">
      <text>
        <r>
          <rPr>
            <sz val="9"/>
            <color indexed="81"/>
            <rFont val="MS P ゴシック"/>
            <family val="3"/>
            <charset val="128"/>
          </rPr>
          <t>自社で算定した単位発熱量で算定してください。不明の場合は8.64で算定してください。</t>
        </r>
      </text>
    </comment>
    <comment ref="Q79" authorId="1" shapeId="0" xr:uid="{0BC01174-A719-479F-A076-5657F8119257}">
      <text>
        <r>
          <rPr>
            <b/>
            <sz val="9"/>
            <color indexed="81"/>
            <rFont val="MS P ゴシック"/>
            <family val="3"/>
            <charset val="128"/>
          </rPr>
          <t>自社で計算した排出係数（kg-CO2/kWh）を記入してください。</t>
        </r>
      </text>
    </comment>
  </commentList>
</comments>
</file>

<file path=xl/sharedStrings.xml><?xml version="1.0" encoding="utf-8"?>
<sst xmlns="http://schemas.openxmlformats.org/spreadsheetml/2006/main" count="8150" uniqueCount="4679">
  <si>
    <t>熱使用量</t>
    <rPh sb="0" eb="1">
      <t>ネツ</t>
    </rPh>
    <rPh sb="1" eb="4">
      <t>シヨウリョウ</t>
    </rPh>
    <phoneticPr fontId="2"/>
  </si>
  <si>
    <t>燃料種が空欄のものについては、プルダウンメニューから選択してください</t>
    <rPh sb="0" eb="2">
      <t>ネンリョウ</t>
    </rPh>
    <rPh sb="2" eb="3">
      <t>シュ</t>
    </rPh>
    <rPh sb="4" eb="6">
      <t>クウラン</t>
    </rPh>
    <rPh sb="26" eb="28">
      <t>センタク</t>
    </rPh>
    <phoneticPr fontId="2"/>
  </si>
  <si>
    <t>他人から供給された熱の使用</t>
    <phoneticPr fontId="2"/>
  </si>
  <si>
    <t>他人から供給された電気の使用</t>
    <phoneticPr fontId="2"/>
  </si>
  <si>
    <t>マグネシウム合金の鋳造</t>
  </si>
  <si>
    <t>変圧器等電気機械器具の点検におけるSF6の回収</t>
  </si>
  <si>
    <t>溶剤等の用途への使用</t>
    <phoneticPr fontId="2"/>
  </si>
  <si>
    <r>
      <t>(二酸化炭素換算 kg-CO</t>
    </r>
    <r>
      <rPr>
        <vertAlign val="subscript"/>
        <sz val="11"/>
        <rFont val="ＭＳ 明朝"/>
        <family val="1"/>
        <charset val="128"/>
      </rPr>
      <t>2</t>
    </r>
    <r>
      <rPr>
        <sz val="11"/>
        <rFont val="ＭＳ 明朝"/>
        <family val="1"/>
        <charset val="128"/>
      </rPr>
      <t>)</t>
    </r>
    <rPh sb="1" eb="4">
      <t>ニサンカ</t>
    </rPh>
    <rPh sb="4" eb="6">
      <t>タンソ</t>
    </rPh>
    <rPh sb="6" eb="8">
      <t>カンザン</t>
    </rPh>
    <phoneticPr fontId="2"/>
  </si>
  <si>
    <r>
      <t>(二酸化炭素換算 t-CO</t>
    </r>
    <r>
      <rPr>
        <vertAlign val="subscript"/>
        <sz val="11"/>
        <rFont val="ＭＳ 明朝"/>
        <family val="1"/>
        <charset val="128"/>
      </rPr>
      <t>2</t>
    </r>
    <r>
      <rPr>
        <sz val="11"/>
        <rFont val="ＭＳ 明朝"/>
        <family val="1"/>
        <charset val="128"/>
      </rPr>
      <t>)</t>
    </r>
    <rPh sb="1" eb="4">
      <t>ニサンカ</t>
    </rPh>
    <rPh sb="4" eb="6">
      <t>タンソ</t>
    </rPh>
    <rPh sb="6" eb="8">
      <t>カンザン</t>
    </rPh>
    <phoneticPr fontId="2"/>
  </si>
  <si>
    <r>
      <t>CO</t>
    </r>
    <r>
      <rPr>
        <vertAlign val="subscript"/>
        <sz val="10.5"/>
        <rFont val="ＭＳ 明朝"/>
        <family val="1"/>
        <charset val="128"/>
      </rPr>
      <t>2</t>
    </r>
    <r>
      <rPr>
        <sz val="10.5"/>
        <rFont val="ＭＳ 明朝"/>
        <family val="1"/>
        <charset val="128"/>
      </rPr>
      <t xml:space="preserve"> 排出量</t>
    </r>
    <phoneticPr fontId="2"/>
  </si>
  <si>
    <r>
      <t>（㎏－CO</t>
    </r>
    <r>
      <rPr>
        <vertAlign val="subscript"/>
        <sz val="10.5"/>
        <rFont val="ＭＳ 明朝"/>
        <family val="1"/>
        <charset val="128"/>
      </rPr>
      <t>2</t>
    </r>
    <r>
      <rPr>
        <sz val="10.5"/>
        <rFont val="ＭＳ 明朝"/>
        <family val="1"/>
        <charset val="128"/>
      </rPr>
      <t>）</t>
    </r>
    <phoneticPr fontId="2"/>
  </si>
  <si>
    <r>
      <t>燃料の使用の実績及びC0</t>
    </r>
    <r>
      <rPr>
        <vertAlign val="subscript"/>
        <sz val="10.5"/>
        <rFont val="ＭＳ Ｐゴシック"/>
        <family val="3"/>
        <charset val="128"/>
      </rPr>
      <t>2</t>
    </r>
    <r>
      <rPr>
        <sz val="10.5"/>
        <rFont val="ＭＳ Ｐゴシック"/>
        <family val="3"/>
        <charset val="128"/>
      </rPr>
      <t>排出量</t>
    </r>
    <phoneticPr fontId="2"/>
  </si>
  <si>
    <t>　別紙のとおり</t>
    <rPh sb="1" eb="3">
      <t>ベッシ</t>
    </rPh>
    <phoneticPr fontId="2"/>
  </si>
  <si>
    <t>工場廃水処理施設流入水中の窒素量</t>
    <rPh sb="6" eb="8">
      <t>シセツ</t>
    </rPh>
    <rPh sb="8" eb="10">
      <t>リュウニュウ</t>
    </rPh>
    <rPh sb="10" eb="11">
      <t>スイ</t>
    </rPh>
    <rPh sb="11" eb="12">
      <t>ナカ</t>
    </rPh>
    <rPh sb="13" eb="15">
      <t>チッソ</t>
    </rPh>
    <rPh sb="15" eb="16">
      <t>リョウ</t>
    </rPh>
    <phoneticPr fontId="2"/>
  </si>
  <si>
    <t>廃棄物の焼却</t>
  </si>
  <si>
    <t>原料使用量</t>
    <rPh sb="0" eb="2">
      <t>ゲンリョウ</t>
    </rPh>
    <rPh sb="2" eb="5">
      <t>シヨウリョウ</t>
    </rPh>
    <phoneticPr fontId="2"/>
  </si>
  <si>
    <t>ソーダ灰の製造</t>
    <rPh sb="3" eb="4">
      <t>ハイ</t>
    </rPh>
    <rPh sb="5" eb="7">
      <t>セイゾウ</t>
    </rPh>
    <phoneticPr fontId="2"/>
  </si>
  <si>
    <t>ドライアイスの使用</t>
    <rPh sb="7" eb="9">
      <t>シヨウ</t>
    </rPh>
    <phoneticPr fontId="2"/>
  </si>
  <si>
    <t>噴霧器の使用</t>
  </si>
  <si>
    <t>噴霧器の使用</t>
    <rPh sb="0" eb="3">
      <t>フンムキ</t>
    </rPh>
    <rPh sb="4" eb="6">
      <t>シヨウ</t>
    </rPh>
    <phoneticPr fontId="2"/>
  </si>
  <si>
    <t>麻酔剤の使用</t>
    <rPh sb="0" eb="3">
      <t>マスイザイ</t>
    </rPh>
    <rPh sb="4" eb="6">
      <t>シヨウ</t>
    </rPh>
    <phoneticPr fontId="2"/>
  </si>
  <si>
    <t>麻酔剤としてのN2O使用量</t>
    <rPh sb="0" eb="3">
      <t>マスイザイ</t>
    </rPh>
    <rPh sb="10" eb="13">
      <t>シヨウリョウ</t>
    </rPh>
    <phoneticPr fontId="2"/>
  </si>
  <si>
    <t>クロロジフルオロメタン(HCFC-22)の製造</t>
  </si>
  <si>
    <t>ハイドロフルオロカーボン（HFC）の製造</t>
  </si>
  <si>
    <t>HCFC-22製造量</t>
    <rPh sb="7" eb="9">
      <t>セイゾウ</t>
    </rPh>
    <rPh sb="9" eb="10">
      <t>リョウ</t>
    </rPh>
    <phoneticPr fontId="2"/>
  </si>
  <si>
    <t>回収・適正処理量</t>
  </si>
  <si>
    <t>家庭用エアコンディショナー</t>
  </si>
  <si>
    <t>業務用冷凍空気調和機器（自動販売機を除く。）</t>
  </si>
  <si>
    <t>製造時のHFC使用量</t>
    <rPh sb="0" eb="2">
      <t>セイゾウ</t>
    </rPh>
    <rPh sb="2" eb="3">
      <t>ジ</t>
    </rPh>
    <rPh sb="7" eb="10">
      <t>シヨウリョウ</t>
    </rPh>
    <phoneticPr fontId="2"/>
  </si>
  <si>
    <t>HFC製造量</t>
    <rPh sb="3" eb="5">
      <t>セイゾウ</t>
    </rPh>
    <rPh sb="5" eb="6">
      <t>リョウ</t>
    </rPh>
    <phoneticPr fontId="2"/>
  </si>
  <si>
    <t>自動販売機</t>
  </si>
  <si>
    <t>自動車用エアコンディショナー</t>
  </si>
  <si>
    <t>台</t>
    <rPh sb="0" eb="1">
      <t>ダイ</t>
    </rPh>
    <phoneticPr fontId="2"/>
  </si>
  <si>
    <t>製品の使用に伴う排出量</t>
  </si>
  <si>
    <t>名称</t>
    <rPh sb="0" eb="2">
      <t>メイショウ</t>
    </rPh>
    <phoneticPr fontId="2"/>
  </si>
  <si>
    <t>使用量</t>
    <rPh sb="0" eb="3">
      <t>シヨウリョウ</t>
    </rPh>
    <phoneticPr fontId="2"/>
  </si>
  <si>
    <t>単位</t>
    <rPh sb="0" eb="2">
      <t>タンイ</t>
    </rPh>
    <phoneticPr fontId="2"/>
  </si>
  <si>
    <t>原油
換算係数</t>
    <rPh sb="0" eb="2">
      <t>ゲンユ</t>
    </rPh>
    <rPh sb="3" eb="5">
      <t>カンザン</t>
    </rPh>
    <rPh sb="5" eb="7">
      <t>ケイスウ</t>
    </rPh>
    <phoneticPr fontId="2"/>
  </si>
  <si>
    <t>原油
換算量</t>
    <rPh sb="0" eb="2">
      <t>ゲンユ</t>
    </rPh>
    <rPh sb="3" eb="5">
      <t>カンザン</t>
    </rPh>
    <rPh sb="5" eb="6">
      <t>リョウ</t>
    </rPh>
    <phoneticPr fontId="2"/>
  </si>
  <si>
    <t>単位
発熱量</t>
    <rPh sb="0" eb="2">
      <t>タンイ</t>
    </rPh>
    <rPh sb="3" eb="5">
      <t>ハツネツ</t>
    </rPh>
    <rPh sb="5" eb="6">
      <t>リョウ</t>
    </rPh>
    <phoneticPr fontId="2"/>
  </si>
  <si>
    <t>排出係数</t>
    <rPh sb="0" eb="2">
      <t>ハイシュツ</t>
    </rPh>
    <rPh sb="2" eb="4">
      <t>ケイスウ</t>
    </rPh>
    <phoneticPr fontId="2"/>
  </si>
  <si>
    <t>排出量</t>
    <rPh sb="0" eb="2">
      <t>ハイシュツ</t>
    </rPh>
    <rPh sb="2" eb="3">
      <t>リョウ</t>
    </rPh>
    <phoneticPr fontId="2"/>
  </si>
  <si>
    <t>温暖化
係数</t>
    <rPh sb="0" eb="3">
      <t>オンダンカ</t>
    </rPh>
    <rPh sb="4" eb="6">
      <t>ケイスウ</t>
    </rPh>
    <phoneticPr fontId="2"/>
  </si>
  <si>
    <t>換算合計</t>
    <rPh sb="0" eb="2">
      <t>カンサン</t>
    </rPh>
    <rPh sb="2" eb="4">
      <t>ゴウケイ</t>
    </rPh>
    <phoneticPr fontId="2"/>
  </si>
  <si>
    <t>大分類</t>
    <rPh sb="0" eb="3">
      <t>ダイブンルイ</t>
    </rPh>
    <phoneticPr fontId="2"/>
  </si>
  <si>
    <t>小分類</t>
    <rPh sb="0" eb="3">
      <t>ショウブンルイ</t>
    </rPh>
    <phoneticPr fontId="2"/>
  </si>
  <si>
    <t/>
  </si>
  <si>
    <t>施設・製品等の種類</t>
    <rPh sb="5" eb="6">
      <t>ナド</t>
    </rPh>
    <phoneticPr fontId="2"/>
  </si>
  <si>
    <t>燃料・焼却物等の種類</t>
    <rPh sb="0" eb="2">
      <t>ネンリョウ</t>
    </rPh>
    <rPh sb="3" eb="5">
      <t>ショウキャク</t>
    </rPh>
    <rPh sb="5" eb="6">
      <t>ブツ</t>
    </rPh>
    <rPh sb="6" eb="7">
      <t>ナド</t>
    </rPh>
    <rPh sb="8" eb="10">
      <t>シュルイ</t>
    </rPh>
    <phoneticPr fontId="2"/>
  </si>
  <si>
    <t>合計</t>
    <rPh sb="0" eb="2">
      <t>ゴウケイ</t>
    </rPh>
    <phoneticPr fontId="2"/>
  </si>
  <si>
    <t>備考</t>
    <rPh sb="0" eb="2">
      <t>ビコウ</t>
    </rPh>
    <phoneticPr fontId="2"/>
  </si>
  <si>
    <t>基準</t>
    <rPh sb="0" eb="2">
      <t>キジュン</t>
    </rPh>
    <phoneticPr fontId="2"/>
  </si>
  <si>
    <t>現況</t>
    <rPh sb="0" eb="2">
      <t>ゲンキョウ</t>
    </rPh>
    <phoneticPr fontId="2"/>
  </si>
  <si>
    <t>※市町CD</t>
    <rPh sb="1" eb="3">
      <t>シチョウ</t>
    </rPh>
    <phoneticPr fontId="2"/>
  </si>
  <si>
    <t>※基準／現況</t>
    <rPh sb="1" eb="3">
      <t>キジュン</t>
    </rPh>
    <rPh sb="4" eb="6">
      <t>ゲンキョウ</t>
    </rPh>
    <phoneticPr fontId="2"/>
  </si>
  <si>
    <t>※年度</t>
    <rPh sb="1" eb="3">
      <t>ネンド</t>
    </rPh>
    <phoneticPr fontId="2"/>
  </si>
  <si>
    <t>CD</t>
    <phoneticPr fontId="2"/>
  </si>
  <si>
    <t>CD</t>
    <phoneticPr fontId="2"/>
  </si>
  <si>
    <t>kg</t>
  </si>
  <si>
    <t>㍑</t>
  </si>
  <si>
    <t>ナフサ</t>
  </si>
  <si>
    <t>灯油</t>
  </si>
  <si>
    <t>軽油</t>
  </si>
  <si>
    <t>Ａ重油</t>
  </si>
  <si>
    <t>石油コークス</t>
  </si>
  <si>
    <t>液化天然ガス（LNG）</t>
  </si>
  <si>
    <t>天然ガス（LNGを除く）</t>
  </si>
  <si>
    <t>コークス炉ガス</t>
  </si>
  <si>
    <t>高炉ガス</t>
  </si>
  <si>
    <t>転炉ガス</t>
  </si>
  <si>
    <t>都市ガス(13A)</t>
  </si>
  <si>
    <t>MJ</t>
  </si>
  <si>
    <t>試掘井</t>
  </si>
  <si>
    <t>井数</t>
  </si>
  <si>
    <t>ｔ</t>
  </si>
  <si>
    <t>石炭</t>
  </si>
  <si>
    <t>活動の区分</t>
    <phoneticPr fontId="2"/>
  </si>
  <si>
    <t>CD</t>
    <phoneticPr fontId="2"/>
  </si>
  <si>
    <t>kWh</t>
  </si>
  <si>
    <t>k㍑</t>
  </si>
  <si>
    <t>t</t>
  </si>
  <si>
    <t>kgBOD</t>
  </si>
  <si>
    <t>終末処理場</t>
  </si>
  <si>
    <t>m3</t>
  </si>
  <si>
    <t>活動の区分</t>
    <phoneticPr fontId="2"/>
  </si>
  <si>
    <t>CD</t>
    <phoneticPr fontId="2"/>
  </si>
  <si>
    <t>活動の区分</t>
    <phoneticPr fontId="2"/>
  </si>
  <si>
    <t>HFC</t>
  </si>
  <si>
    <t>活動の区分</t>
    <phoneticPr fontId="2"/>
  </si>
  <si>
    <t>CD</t>
    <phoneticPr fontId="2"/>
  </si>
  <si>
    <t>PFC</t>
  </si>
  <si>
    <t>PFC-14</t>
  </si>
  <si>
    <t>PFC-116</t>
  </si>
  <si>
    <t>PFCの製造</t>
  </si>
  <si>
    <t>PFC-218</t>
  </si>
  <si>
    <t>PFC-c318</t>
  </si>
  <si>
    <t>活動の区分</t>
    <phoneticPr fontId="2"/>
  </si>
  <si>
    <t>特定物質排出抑制措置結果報告書</t>
    <rPh sb="0" eb="2">
      <t>トクテイ</t>
    </rPh>
    <rPh sb="2" eb="4">
      <t>ブッシツ</t>
    </rPh>
    <rPh sb="4" eb="6">
      <t>ハイシュツ</t>
    </rPh>
    <rPh sb="6" eb="8">
      <t>ヨクセイ</t>
    </rPh>
    <rPh sb="8" eb="10">
      <t>ソチ</t>
    </rPh>
    <rPh sb="10" eb="12">
      <t>ケッカ</t>
    </rPh>
    <rPh sb="12" eb="15">
      <t>ホウコクショ</t>
    </rPh>
    <phoneticPr fontId="2"/>
  </si>
  <si>
    <t>兵庫県知事</t>
    <rPh sb="0" eb="3">
      <t>ヒョウゴケン</t>
    </rPh>
    <rPh sb="3" eb="5">
      <t>チジ</t>
    </rPh>
    <phoneticPr fontId="2"/>
  </si>
  <si>
    <t>様</t>
    <rPh sb="0" eb="1">
      <t>サマ</t>
    </rPh>
    <phoneticPr fontId="2"/>
  </si>
  <si>
    <t>提出者</t>
    <rPh sb="0" eb="3">
      <t>テイシュツシャ</t>
    </rPh>
    <phoneticPr fontId="2"/>
  </si>
  <si>
    <t>住所（法人にあっては、主たる事務所の所在地）</t>
    <rPh sb="0" eb="2">
      <t>ジュウショ</t>
    </rPh>
    <rPh sb="3" eb="5">
      <t>ホウジン</t>
    </rPh>
    <rPh sb="11" eb="12">
      <t>シュ</t>
    </rPh>
    <rPh sb="14" eb="16">
      <t>ジム</t>
    </rPh>
    <rPh sb="16" eb="17">
      <t>ジョ</t>
    </rPh>
    <rPh sb="18" eb="21">
      <t>ショザイチ</t>
    </rPh>
    <phoneticPr fontId="2"/>
  </si>
  <si>
    <t>氏名（法人にあっては、名称及び代表者の氏名）</t>
    <rPh sb="0" eb="2">
      <t>シメイ</t>
    </rPh>
    <rPh sb="3" eb="5">
      <t>ホウジン</t>
    </rPh>
    <rPh sb="11" eb="13">
      <t>メイショウ</t>
    </rPh>
    <rPh sb="13" eb="14">
      <t>オヨ</t>
    </rPh>
    <rPh sb="15" eb="18">
      <t>ダイヒョウシャ</t>
    </rPh>
    <rPh sb="19" eb="21">
      <t>シメイ</t>
    </rPh>
    <phoneticPr fontId="2"/>
  </si>
  <si>
    <t>担当者氏名</t>
    <rPh sb="0" eb="3">
      <t>タントウシャ</t>
    </rPh>
    <rPh sb="3" eb="5">
      <t>シメイ</t>
    </rPh>
    <phoneticPr fontId="2"/>
  </si>
  <si>
    <t>電話</t>
    <rPh sb="0" eb="2">
      <t>デンワ</t>
    </rPh>
    <phoneticPr fontId="2"/>
  </si>
  <si>
    <t>※工場等の名称</t>
    <rPh sb="1" eb="3">
      <t>コウジョウ</t>
    </rPh>
    <rPh sb="3" eb="4">
      <t>ナド</t>
    </rPh>
    <rPh sb="5" eb="7">
      <t>メイショウ</t>
    </rPh>
    <phoneticPr fontId="2"/>
  </si>
  <si>
    <t>工場等の所在地</t>
    <rPh sb="0" eb="3">
      <t>コウジョウナド</t>
    </rPh>
    <rPh sb="4" eb="7">
      <t>ショザイチ</t>
    </rPh>
    <phoneticPr fontId="2"/>
  </si>
  <si>
    <t>燃料等の使用量</t>
    <rPh sb="0" eb="2">
      <t>ネンリョウ</t>
    </rPh>
    <rPh sb="2" eb="3">
      <t>ナド</t>
    </rPh>
    <rPh sb="4" eb="7">
      <t>シヨウリョウ</t>
    </rPh>
    <phoneticPr fontId="2"/>
  </si>
  <si>
    <t>kl/年(原油換算量)</t>
    <rPh sb="3" eb="4">
      <t>ネン</t>
    </rPh>
    <rPh sb="5" eb="7">
      <t>ゲンユ</t>
    </rPh>
    <rPh sb="7" eb="9">
      <t>カンザン</t>
    </rPh>
    <rPh sb="9" eb="10">
      <t>リョウ</t>
    </rPh>
    <phoneticPr fontId="2"/>
  </si>
  <si>
    <t>電気</t>
    <rPh sb="0" eb="2">
      <t>デンキ</t>
    </rPh>
    <phoneticPr fontId="2"/>
  </si>
  <si>
    <t>kWh/年</t>
    <rPh sb="4" eb="5">
      <t>ネン</t>
    </rPh>
    <phoneticPr fontId="2"/>
  </si>
  <si>
    <t>1.特定物質排出状況</t>
    <rPh sb="2" eb="4">
      <t>トクテイ</t>
    </rPh>
    <rPh sb="4" eb="6">
      <t>ブッシツ</t>
    </rPh>
    <rPh sb="6" eb="8">
      <t>ハイシュツ</t>
    </rPh>
    <rPh sb="8" eb="10">
      <t>ジョウキョウ</t>
    </rPh>
    <phoneticPr fontId="2"/>
  </si>
  <si>
    <t>2.特定物質排出抑制措置の結果及び評価</t>
    <rPh sb="2" eb="4">
      <t>トクテイ</t>
    </rPh>
    <rPh sb="4" eb="6">
      <t>ブッシツ</t>
    </rPh>
    <rPh sb="6" eb="8">
      <t>ハイシュツ</t>
    </rPh>
    <rPh sb="8" eb="10">
      <t>ヨクセイ</t>
    </rPh>
    <rPh sb="10" eb="12">
      <t>ソチ</t>
    </rPh>
    <rPh sb="13" eb="15">
      <t>ケッカ</t>
    </rPh>
    <rPh sb="15" eb="16">
      <t>オヨ</t>
    </rPh>
    <rPh sb="17" eb="19">
      <t>ヒョウカ</t>
    </rPh>
    <phoneticPr fontId="2"/>
  </si>
  <si>
    <t>担当部署</t>
    <rPh sb="0" eb="2">
      <t>タントウ</t>
    </rPh>
    <rPh sb="2" eb="4">
      <t>ブショ</t>
    </rPh>
    <phoneticPr fontId="2"/>
  </si>
  <si>
    <t>連絡先</t>
    <rPh sb="0" eb="2">
      <t>レンラク</t>
    </rPh>
    <rPh sb="2" eb="3">
      <t>サキ</t>
    </rPh>
    <phoneticPr fontId="2"/>
  </si>
  <si>
    <t>電子メール</t>
    <rPh sb="0" eb="2">
      <t>デンシ</t>
    </rPh>
    <phoneticPr fontId="2"/>
  </si>
  <si>
    <t>別紙</t>
    <rPh sb="0" eb="2">
      <t>ベッシ</t>
    </rPh>
    <phoneticPr fontId="2"/>
  </si>
  <si>
    <t>１．特定物質排出状況</t>
    <rPh sb="2" eb="4">
      <t>トクテイ</t>
    </rPh>
    <rPh sb="4" eb="6">
      <t>ブッシツ</t>
    </rPh>
    <rPh sb="6" eb="8">
      <t>ハイシュツ</t>
    </rPh>
    <rPh sb="8" eb="10">
      <t>ジョウキョウ</t>
    </rPh>
    <phoneticPr fontId="2"/>
  </si>
  <si>
    <t xml:space="preserve"> 特定物質排出量</t>
    <rPh sb="1" eb="3">
      <t>トクテイ</t>
    </rPh>
    <rPh sb="3" eb="5">
      <t>ブッシツ</t>
    </rPh>
    <rPh sb="5" eb="7">
      <t>ハイシュツ</t>
    </rPh>
    <rPh sb="7" eb="8">
      <t>リョウ</t>
    </rPh>
    <phoneticPr fontId="2"/>
  </si>
  <si>
    <t>※現況</t>
    <rPh sb="1" eb="3">
      <t>ゲンキョウ</t>
    </rPh>
    <phoneticPr fontId="2"/>
  </si>
  <si>
    <t>活動区分</t>
    <rPh sb="0" eb="2">
      <t>カツドウ</t>
    </rPh>
    <rPh sb="2" eb="4">
      <t>クブン</t>
    </rPh>
    <phoneticPr fontId="2"/>
  </si>
  <si>
    <t>二酸化
炭素</t>
    <rPh sb="0" eb="3">
      <t>ニサンカ</t>
    </rPh>
    <rPh sb="4" eb="6">
      <t>タンソ</t>
    </rPh>
    <phoneticPr fontId="2"/>
  </si>
  <si>
    <t>メタン</t>
    <phoneticPr fontId="2"/>
  </si>
  <si>
    <t>HFC</t>
    <phoneticPr fontId="2"/>
  </si>
  <si>
    <t>PFC</t>
    <phoneticPr fontId="2"/>
  </si>
  <si>
    <t>六ふっ化
硫黄</t>
    <rPh sb="0" eb="1">
      <t>ロク</t>
    </rPh>
    <rPh sb="3" eb="4">
      <t>カ</t>
    </rPh>
    <rPh sb="5" eb="7">
      <t>イオウ</t>
    </rPh>
    <phoneticPr fontId="2"/>
  </si>
  <si>
    <t>２．特定物質排出抑制措置の結果及び評価</t>
    <rPh sb="2" eb="4">
      <t>トクテイ</t>
    </rPh>
    <rPh sb="4" eb="6">
      <t>ブッシツ</t>
    </rPh>
    <rPh sb="6" eb="8">
      <t>ハイシュツ</t>
    </rPh>
    <rPh sb="8" eb="10">
      <t>ヨクセイ</t>
    </rPh>
    <rPh sb="10" eb="12">
      <t>ソチ</t>
    </rPh>
    <rPh sb="13" eb="15">
      <t>ケッカ</t>
    </rPh>
    <rPh sb="15" eb="16">
      <t>オヨ</t>
    </rPh>
    <rPh sb="17" eb="19">
      <t>ヒョウカ</t>
    </rPh>
    <phoneticPr fontId="2"/>
  </si>
  <si>
    <t xml:space="preserve"> (1) 排出抑制目標の達成状況</t>
    <rPh sb="5" eb="7">
      <t>ハイシュツ</t>
    </rPh>
    <rPh sb="7" eb="9">
      <t>ヨクセイ</t>
    </rPh>
    <rPh sb="9" eb="11">
      <t>モクヒョウ</t>
    </rPh>
    <rPh sb="12" eb="14">
      <t>タッセイ</t>
    </rPh>
    <rPh sb="14" eb="16">
      <t>ジョウキョウ</t>
    </rPh>
    <phoneticPr fontId="2"/>
  </si>
  <si>
    <t>特定物質</t>
    <rPh sb="0" eb="2">
      <t>トクテイ</t>
    </rPh>
    <rPh sb="2" eb="4">
      <t>ブッシツ</t>
    </rPh>
    <phoneticPr fontId="2"/>
  </si>
  <si>
    <t>基準年度</t>
    <rPh sb="0" eb="2">
      <t>キジュン</t>
    </rPh>
    <rPh sb="2" eb="4">
      <t>ネンド</t>
    </rPh>
    <phoneticPr fontId="2"/>
  </si>
  <si>
    <t>抑制目標量</t>
    <rPh sb="0" eb="2">
      <t>ヨクセイ</t>
    </rPh>
    <rPh sb="2" eb="4">
      <t>モクヒョウ</t>
    </rPh>
    <rPh sb="4" eb="5">
      <t>リョウ</t>
    </rPh>
    <phoneticPr fontId="2"/>
  </si>
  <si>
    <t>達成率(%)</t>
    <rPh sb="0" eb="2">
      <t>タッセイ</t>
    </rPh>
    <rPh sb="2" eb="3">
      <t>リツ</t>
    </rPh>
    <phoneticPr fontId="2"/>
  </si>
  <si>
    <t>排出量</t>
    <phoneticPr fontId="2"/>
  </si>
  <si>
    <t>二酸化炭素</t>
    <rPh sb="0" eb="3">
      <t>ニサンカ</t>
    </rPh>
    <rPh sb="3" eb="5">
      <t>タンソ</t>
    </rPh>
    <phoneticPr fontId="2"/>
  </si>
  <si>
    <t>一酸化ニ窒素</t>
    <rPh sb="0" eb="3">
      <t>イッサンカ</t>
    </rPh>
    <rPh sb="4" eb="6">
      <t>チッソ</t>
    </rPh>
    <phoneticPr fontId="2"/>
  </si>
  <si>
    <t>六ふっ化硫黄</t>
    <rPh sb="0" eb="1">
      <t>ロク</t>
    </rPh>
    <rPh sb="3" eb="4">
      <t>カ</t>
    </rPh>
    <rPh sb="4" eb="6">
      <t>イオウ</t>
    </rPh>
    <phoneticPr fontId="2"/>
  </si>
  <si>
    <t>※措置コードは、シート「コード表A」を参照</t>
    <rPh sb="1" eb="3">
      <t>ソチ</t>
    </rPh>
    <rPh sb="15" eb="16">
      <t>ヒョウ</t>
    </rPh>
    <rPh sb="19" eb="21">
      <t>サンショウ</t>
    </rPh>
    <phoneticPr fontId="2"/>
  </si>
  <si>
    <t>措置の区分</t>
    <rPh sb="0" eb="2">
      <t>ソチ</t>
    </rPh>
    <rPh sb="3" eb="5">
      <t>クブン</t>
    </rPh>
    <phoneticPr fontId="2"/>
  </si>
  <si>
    <t>具体的な措置の内容</t>
    <rPh sb="0" eb="3">
      <t>グタイテキ</t>
    </rPh>
    <rPh sb="4" eb="6">
      <t>ソチ</t>
    </rPh>
    <rPh sb="7" eb="9">
      <t>ナイヨウ</t>
    </rPh>
    <phoneticPr fontId="2"/>
  </si>
  <si>
    <t>措置の結果</t>
    <rPh sb="0" eb="2">
      <t>ソチ</t>
    </rPh>
    <rPh sb="3" eb="5">
      <t>ケッカ</t>
    </rPh>
    <phoneticPr fontId="2"/>
  </si>
  <si>
    <t>措置の内容</t>
    <rPh sb="0" eb="2">
      <t>ソチ</t>
    </rPh>
    <rPh sb="3" eb="5">
      <t>ナイヨウ</t>
    </rPh>
    <phoneticPr fontId="2"/>
  </si>
  <si>
    <t>措置の目標</t>
    <rPh sb="0" eb="2">
      <t>ソチ</t>
    </rPh>
    <rPh sb="3" eb="5">
      <t>モクヒョウ</t>
    </rPh>
    <phoneticPr fontId="2"/>
  </si>
  <si>
    <t>措置
コード</t>
    <rPh sb="0" eb="2">
      <t>ソチ</t>
    </rPh>
    <phoneticPr fontId="2"/>
  </si>
  <si>
    <t>詳細</t>
    <rPh sb="0" eb="2">
      <t>ショウサイ</t>
    </rPh>
    <phoneticPr fontId="2"/>
  </si>
  <si>
    <t>年度）</t>
    <rPh sb="0" eb="2">
      <t>ネンド</t>
    </rPh>
    <phoneticPr fontId="2"/>
  </si>
  <si>
    <t>道路運送車両法に基づく区分により内訳を記載</t>
  </si>
  <si>
    <t xml:space="preserve"> 台（定員11人以上）</t>
  </si>
  <si>
    <t>年間使用量</t>
  </si>
  <si>
    <t>排出係数</t>
  </si>
  <si>
    <t>( 概 算 )　</t>
  </si>
  <si>
    <t xml:space="preserve"> ガソリン</t>
  </si>
  <si>
    <t xml:space="preserve"> 軽油</t>
  </si>
  <si>
    <t xml:space="preserve"> ＬＰＧ</t>
  </si>
  <si>
    <t xml:space="preserve"> その他</t>
  </si>
  <si>
    <t>合　計</t>
  </si>
  <si>
    <t xml:space="preserve">     </t>
  </si>
  <si>
    <t>②  社の基本方針・社内体制等   　                              　                     　</t>
  </si>
  <si>
    <t>セル内は「Altキー＋Enterキー」で改行できます。</t>
    <rPh sb="2" eb="3">
      <t>ナイ</t>
    </rPh>
    <rPh sb="20" eb="22">
      <t>カイギョウ</t>
    </rPh>
    <phoneticPr fontId="2"/>
  </si>
  <si>
    <t>計 画 の 内 容</t>
    <rPh sb="0" eb="1">
      <t>ケイ</t>
    </rPh>
    <rPh sb="2" eb="3">
      <t>ガ</t>
    </rPh>
    <rPh sb="6" eb="7">
      <t>ナイ</t>
    </rPh>
    <rPh sb="8" eb="9">
      <t>カタチ</t>
    </rPh>
    <phoneticPr fontId="2"/>
  </si>
  <si>
    <t xml:space="preserve">導　入　状　況 </t>
    <rPh sb="0" eb="1">
      <t>ミチビク</t>
    </rPh>
    <rPh sb="2" eb="3">
      <t>イリ</t>
    </rPh>
    <rPh sb="4" eb="5">
      <t>ジョウ</t>
    </rPh>
    <rPh sb="6" eb="7">
      <t>キョウ</t>
    </rPh>
    <phoneticPr fontId="2"/>
  </si>
  <si>
    <t>（ 導 入 の 目 標 ）</t>
    <rPh sb="2" eb="3">
      <t>シルベ</t>
    </rPh>
    <rPh sb="4" eb="5">
      <t>イリ</t>
    </rPh>
    <rPh sb="8" eb="9">
      <t>メ</t>
    </rPh>
    <rPh sb="10" eb="11">
      <t>ヒョウ</t>
    </rPh>
    <phoneticPr fontId="2"/>
  </si>
  <si>
    <t>（導入時期、台数などの内容説明）</t>
    <rPh sb="1" eb="3">
      <t>ドウニュウ</t>
    </rPh>
    <rPh sb="3" eb="5">
      <t>ジキ</t>
    </rPh>
    <rPh sb="6" eb="8">
      <t>ダイスウ</t>
    </rPh>
    <rPh sb="11" eb="13">
      <t>ナイヨウ</t>
    </rPh>
    <rPh sb="13" eb="15">
      <t>セツメイ</t>
    </rPh>
    <phoneticPr fontId="2"/>
  </si>
  <si>
    <t>①</t>
    <phoneticPr fontId="2"/>
  </si>
  <si>
    <t>②</t>
  </si>
  <si>
    <t>③</t>
    <phoneticPr fontId="2"/>
  </si>
  <si>
    <t>共同の輸送・配送等の計画化による自動車使用の合理化</t>
    <rPh sb="16" eb="19">
      <t>ジドウシャ</t>
    </rPh>
    <rPh sb="19" eb="21">
      <t>シヨウ</t>
    </rPh>
    <rPh sb="22" eb="25">
      <t>ゴウリカ</t>
    </rPh>
    <phoneticPr fontId="2"/>
  </si>
  <si>
    <t>④</t>
    <phoneticPr fontId="2"/>
  </si>
  <si>
    <t>輸送ルート・輸送手段の工夫</t>
  </si>
  <si>
    <t>⑤</t>
    <phoneticPr fontId="2"/>
  </si>
  <si>
    <t>適正車種選択</t>
  </si>
  <si>
    <t>⑥</t>
    <phoneticPr fontId="2"/>
  </si>
  <si>
    <t>積載率の向上</t>
  </si>
  <si>
    <t>⑦</t>
    <phoneticPr fontId="2"/>
  </si>
  <si>
    <t>⑧</t>
    <phoneticPr fontId="2"/>
  </si>
  <si>
    <t>自動車の性能維持のために定期的な点検整備</t>
    <rPh sb="12" eb="15">
      <t>テイキテキ</t>
    </rPh>
    <rPh sb="16" eb="18">
      <t>テンケン</t>
    </rPh>
    <rPh sb="18" eb="20">
      <t>セイビ</t>
    </rPh>
    <phoneticPr fontId="2"/>
  </si>
  <si>
    <t>⑨</t>
    <phoneticPr fontId="2"/>
  </si>
  <si>
    <t>⑩</t>
    <phoneticPr fontId="2"/>
  </si>
  <si>
    <t>⑪</t>
    <phoneticPr fontId="2"/>
  </si>
  <si>
    <t>⑫</t>
    <phoneticPr fontId="2"/>
  </si>
  <si>
    <t>その他</t>
  </si>
  <si>
    <t xml:space="preserve"> </t>
    <phoneticPr fontId="2"/>
  </si>
  <si>
    <t>貨物委託輸送を全く行っていない場合は、「① a 全貨物輸送量」の欄にゼロを記入して下さい。</t>
    <rPh sb="0" eb="2">
      <t>カモツ</t>
    </rPh>
    <rPh sb="2" eb="4">
      <t>イタク</t>
    </rPh>
    <rPh sb="4" eb="6">
      <t>ユソウ</t>
    </rPh>
    <rPh sb="7" eb="8">
      <t>マッタ</t>
    </rPh>
    <rPh sb="9" eb="10">
      <t>オコナ</t>
    </rPh>
    <rPh sb="15" eb="17">
      <t>バアイ</t>
    </rPh>
    <rPh sb="24" eb="27">
      <t>ゼンカモツ</t>
    </rPh>
    <rPh sb="27" eb="30">
      <t>ユソウリョウ</t>
    </rPh>
    <rPh sb="32" eb="33">
      <t>ラン</t>
    </rPh>
    <rPh sb="37" eb="39">
      <t>キニュウ</t>
    </rPh>
    <rPh sb="41" eb="42">
      <t>クダ</t>
    </rPh>
    <phoneticPr fontId="2"/>
  </si>
  <si>
    <t>年度）</t>
    <phoneticPr fontId="2"/>
  </si>
  <si>
    <t>具体的な措置の内容</t>
    <phoneticPr fontId="2"/>
  </si>
  <si>
    <t>導  入  状  況</t>
    <phoneticPr fontId="2"/>
  </si>
  <si>
    <t>（台数、導入時期等）</t>
  </si>
  <si>
    <t>（ 導 入 の 目 標 ）</t>
    <phoneticPr fontId="2"/>
  </si>
  <si>
    <t>（導入時期、台数などの内容説明）</t>
    <rPh sb="6" eb="8">
      <t>ダイスウ</t>
    </rPh>
    <phoneticPr fontId="2"/>
  </si>
  <si>
    <t>荷　主　自　ら　が　行　う　対　策</t>
    <rPh sb="0" eb="1">
      <t>ニ</t>
    </rPh>
    <rPh sb="2" eb="3">
      <t>シュ</t>
    </rPh>
    <rPh sb="4" eb="5">
      <t>ミズカ</t>
    </rPh>
    <rPh sb="10" eb="11">
      <t>オコナ</t>
    </rPh>
    <rPh sb="14" eb="15">
      <t>ツイ</t>
    </rPh>
    <rPh sb="16" eb="17">
      <t>サク</t>
    </rPh>
    <phoneticPr fontId="2"/>
  </si>
  <si>
    <t>①</t>
    <phoneticPr fontId="2"/>
  </si>
  <si>
    <t>自家用貨物車から営業用貨物車への転換</t>
    <rPh sb="16" eb="18">
      <t>テンカン</t>
    </rPh>
    <phoneticPr fontId="2"/>
  </si>
  <si>
    <t>　</t>
    <phoneticPr fontId="2"/>
  </si>
  <si>
    <t>a　全貨物輸送量（b＋c）　　　　</t>
  </si>
  <si>
    <t>b  自家用による輸送量（概算）</t>
    <phoneticPr fontId="2"/>
  </si>
  <si>
    <t>％）b / a</t>
  </si>
  <si>
    <t>c  委託による輸送量（概算）</t>
    <phoneticPr fontId="2"/>
  </si>
  <si>
    <t>％）c / a</t>
  </si>
  <si>
    <t>b  自家用による輸送量（概算）</t>
    <phoneticPr fontId="2"/>
  </si>
  <si>
    <t>c  委託による輸送量（概算）</t>
    <phoneticPr fontId="2"/>
  </si>
  <si>
    <t xml:space="preserve"> ②　貨物列車・船舶の利用などのモー</t>
    <phoneticPr fontId="2"/>
  </si>
  <si>
    <t>貨物列車・船舶の利用などのモーダルシフト</t>
    <phoneticPr fontId="2"/>
  </si>
  <si>
    <t xml:space="preserve"> ③　省エネ責任者の設置、社内研修体</t>
    <phoneticPr fontId="2"/>
  </si>
  <si>
    <t xml:space="preserve"> ④　その他</t>
    <phoneticPr fontId="2"/>
  </si>
  <si>
    <t>その他</t>
    <phoneticPr fontId="2"/>
  </si>
  <si>
    <t>　</t>
    <phoneticPr fontId="2"/>
  </si>
  <si>
    <t>委託先への要請事項</t>
    <rPh sb="0" eb="2">
      <t>イタク</t>
    </rPh>
    <rPh sb="2" eb="3">
      <t>サキ</t>
    </rPh>
    <rPh sb="5" eb="7">
      <t>ヨウセイ</t>
    </rPh>
    <rPh sb="7" eb="9">
      <t>ジコウ</t>
    </rPh>
    <phoneticPr fontId="2"/>
  </si>
  <si>
    <t>②</t>
    <phoneticPr fontId="2"/>
  </si>
  <si>
    <t>貨物列車・船舶の利用などのモーダルシフトの要請</t>
    <rPh sb="21" eb="23">
      <t>ヨウセイ</t>
    </rPh>
    <phoneticPr fontId="2"/>
  </si>
  <si>
    <t>③</t>
    <phoneticPr fontId="2"/>
  </si>
  <si>
    <t>④</t>
    <phoneticPr fontId="2"/>
  </si>
  <si>
    <t>車両の大型化、トレーラー化の要請</t>
    <rPh sb="14" eb="16">
      <t>ヨウセイ</t>
    </rPh>
    <phoneticPr fontId="2"/>
  </si>
  <si>
    <t>⑤</t>
    <phoneticPr fontId="2"/>
  </si>
  <si>
    <t>共同の輸送・配送等の計画化による自動車使用の合理化の要請</t>
    <rPh sb="16" eb="19">
      <t>ジドウシャ</t>
    </rPh>
    <rPh sb="19" eb="21">
      <t>シヨウ</t>
    </rPh>
    <rPh sb="22" eb="25">
      <t>ゴウリカ</t>
    </rPh>
    <rPh sb="26" eb="28">
      <t>ヨウセイ</t>
    </rPh>
    <phoneticPr fontId="2"/>
  </si>
  <si>
    <t>輸送ルート・輸送手段の工夫の要請</t>
    <rPh sb="14" eb="16">
      <t>ヨウセイ</t>
    </rPh>
    <phoneticPr fontId="2"/>
  </si>
  <si>
    <t>⑦</t>
    <phoneticPr fontId="2"/>
  </si>
  <si>
    <t>適正車種選択の要請</t>
    <phoneticPr fontId="2"/>
  </si>
  <si>
    <t>⑧</t>
    <phoneticPr fontId="2"/>
  </si>
  <si>
    <t>積載率向上の要請</t>
    <phoneticPr fontId="2"/>
  </si>
  <si>
    <t>⑨</t>
    <phoneticPr fontId="2"/>
  </si>
  <si>
    <t>自動車の性能維持のための定期的な点検整備の要請</t>
    <phoneticPr fontId="2"/>
  </si>
  <si>
    <t>⑪</t>
    <phoneticPr fontId="2"/>
  </si>
  <si>
    <t>エコドライブ関連機器の導入の要請</t>
    <rPh sb="14" eb="16">
      <t>ヨウセイ</t>
    </rPh>
    <phoneticPr fontId="2"/>
  </si>
  <si>
    <t>⑬</t>
    <phoneticPr fontId="2"/>
  </si>
  <si>
    <t>その他</t>
    <phoneticPr fontId="2"/>
  </si>
  <si>
    <t>抑制措置大分類名称</t>
    <rPh sb="0" eb="2">
      <t>ヨクセイ</t>
    </rPh>
    <rPh sb="2" eb="4">
      <t>ソチ</t>
    </rPh>
    <rPh sb="4" eb="5">
      <t>ダイ</t>
    </rPh>
    <rPh sb="5" eb="7">
      <t>ブンルイ</t>
    </rPh>
    <rPh sb="7" eb="9">
      <t>メイショウ</t>
    </rPh>
    <phoneticPr fontId="2"/>
  </si>
  <si>
    <t>抑制措置名称</t>
    <rPh sb="0" eb="2">
      <t>ヨクセイ</t>
    </rPh>
    <rPh sb="2" eb="4">
      <t>ソチ</t>
    </rPh>
    <rPh sb="4" eb="6">
      <t>メイショウ</t>
    </rPh>
    <phoneticPr fontId="2"/>
  </si>
  <si>
    <t>〒</t>
    <phoneticPr fontId="2"/>
  </si>
  <si>
    <t>燃料・熱</t>
    <phoneticPr fontId="2"/>
  </si>
  <si>
    <t>kl/年(原油換算量)</t>
    <phoneticPr fontId="2"/>
  </si>
  <si>
    <t>FAX</t>
    <phoneticPr fontId="2"/>
  </si>
  <si>
    <t>A4</t>
    <phoneticPr fontId="2"/>
  </si>
  <si>
    <t>(a)</t>
    <phoneticPr fontId="2"/>
  </si>
  <si>
    <t>(c)</t>
    <phoneticPr fontId="2"/>
  </si>
  <si>
    <t>(1)</t>
    <phoneticPr fontId="2"/>
  </si>
  <si>
    <t xml:space="preserve"> 車両の台数 （</t>
    <phoneticPr fontId="2"/>
  </si>
  <si>
    <t xml:space="preserve"> </t>
    <phoneticPr fontId="2"/>
  </si>
  <si>
    <t>①</t>
    <phoneticPr fontId="2"/>
  </si>
  <si>
    <t>乗用車</t>
    <phoneticPr fontId="2"/>
  </si>
  <si>
    <t>台</t>
    <phoneticPr fontId="2"/>
  </si>
  <si>
    <t>②</t>
    <phoneticPr fontId="2"/>
  </si>
  <si>
    <t>貨物車</t>
    <phoneticPr fontId="2"/>
  </si>
  <si>
    <t>・内訳：</t>
    <phoneticPr fontId="2"/>
  </si>
  <si>
    <t>軽貨物車</t>
    <phoneticPr fontId="2"/>
  </si>
  <si>
    <t>台（総排気量0.660ﾘｯﾄﾙ以下、他）</t>
    <phoneticPr fontId="2"/>
  </si>
  <si>
    <t>小型貨物車</t>
    <phoneticPr fontId="2"/>
  </si>
  <si>
    <t>普通貨物車</t>
    <phoneticPr fontId="2"/>
  </si>
  <si>
    <t>③</t>
    <phoneticPr fontId="2"/>
  </si>
  <si>
    <t>バ　ス</t>
    <phoneticPr fontId="2"/>
  </si>
  <si>
    <t>④</t>
    <phoneticPr fontId="2"/>
  </si>
  <si>
    <t>その他</t>
    <phoneticPr fontId="2"/>
  </si>
  <si>
    <t>台 （内容：</t>
    <phoneticPr fontId="2"/>
  </si>
  <si>
    <t>)</t>
    <phoneticPr fontId="2"/>
  </si>
  <si>
    <t>⑤</t>
    <phoneticPr fontId="2"/>
  </si>
  <si>
    <t>合　計</t>
    <phoneticPr fontId="2"/>
  </si>
  <si>
    <t>(2)</t>
    <phoneticPr fontId="2"/>
  </si>
  <si>
    <t xml:space="preserve"> 燃料の使用の実績、社の基本方針等</t>
    <phoneticPr fontId="2"/>
  </si>
  <si>
    <t xml:space="preserve"> 燃 料 の 種 類</t>
    <phoneticPr fontId="2"/>
  </si>
  <si>
    <t>　</t>
    <phoneticPr fontId="2"/>
  </si>
  <si>
    <t>（</t>
    <phoneticPr fontId="2"/>
  </si>
  <si>
    <t>）</t>
    <phoneticPr fontId="2"/>
  </si>
  <si>
    <t>(3)</t>
    <phoneticPr fontId="2"/>
  </si>
  <si>
    <t xml:space="preserve"> 実施した対策</t>
    <phoneticPr fontId="2"/>
  </si>
  <si>
    <t>具体的な措置の内容</t>
    <phoneticPr fontId="2"/>
  </si>
  <si>
    <t>地域冷暖房システム又は地域熱供給システムの利用</t>
  </si>
  <si>
    <t>高効率給湯機器の採用</t>
  </si>
  <si>
    <t>小集団活動等を通じた省エネルギー活動</t>
  </si>
  <si>
    <t>廃棄物の排出抑制・再利用</t>
  </si>
  <si>
    <t>使い捨て製品から再使用可能な製品への転換及び再生品の採用</t>
  </si>
  <si>
    <t>分別回収品目の拡大</t>
  </si>
  <si>
    <t>廃棄物のリサイクル</t>
  </si>
  <si>
    <t>一酸化
二窒素</t>
    <rPh sb="0" eb="3">
      <t>イッサンカ</t>
    </rPh>
    <rPh sb="4" eb="5">
      <t>ニ</t>
    </rPh>
    <rPh sb="5" eb="7">
      <t>チッソ</t>
    </rPh>
    <phoneticPr fontId="2"/>
  </si>
  <si>
    <t xml:space="preserve"> (4) 排出抑制措置の達成状況</t>
    <rPh sb="5" eb="7">
      <t>ハイシュツ</t>
    </rPh>
    <rPh sb="7" eb="9">
      <t>ヨクセイ</t>
    </rPh>
    <rPh sb="9" eb="11">
      <t>ソチ</t>
    </rPh>
    <rPh sb="12" eb="14">
      <t>タッセイ</t>
    </rPh>
    <rPh sb="14" eb="16">
      <t>ジョウキョウ</t>
    </rPh>
    <phoneticPr fontId="2"/>
  </si>
  <si>
    <t>排出量</t>
  </si>
  <si>
    <t>グリーン電力証書</t>
    <rPh sb="4" eb="6">
      <t>デンリョク</t>
    </rPh>
    <rPh sb="6" eb="8">
      <t>ショウショ</t>
    </rPh>
    <phoneticPr fontId="2"/>
  </si>
  <si>
    <t>グリーン熱証書</t>
    <rPh sb="4" eb="5">
      <t>ネツ</t>
    </rPh>
    <rPh sb="5" eb="7">
      <t>ショウショ</t>
    </rPh>
    <phoneticPr fontId="2"/>
  </si>
  <si>
    <t>合計（B)</t>
    <rPh sb="0" eb="2">
      <t>ゴウケイ</t>
    </rPh>
    <phoneticPr fontId="2"/>
  </si>
  <si>
    <t>クレジット</t>
    <phoneticPr fontId="2"/>
  </si>
  <si>
    <t>償却量</t>
    <rPh sb="0" eb="2">
      <t>ショウキャク</t>
    </rPh>
    <rPh sb="2" eb="3">
      <t>リョウ</t>
    </rPh>
    <phoneticPr fontId="2"/>
  </si>
  <si>
    <t>合計（A)</t>
    <rPh sb="0" eb="2">
      <t>ゴウケイ</t>
    </rPh>
    <phoneticPr fontId="2"/>
  </si>
  <si>
    <t>(b)</t>
    <phoneticPr fontId="2"/>
  </si>
  <si>
    <t>　備考：達成率（％）＝{(a) - (b)} ／ {(a) - (c)}  × 100</t>
    <rPh sb="1" eb="3">
      <t>ビコウ</t>
    </rPh>
    <rPh sb="4" eb="6">
      <t>タッセイ</t>
    </rPh>
    <rPh sb="6" eb="7">
      <t>リツ</t>
    </rPh>
    <phoneticPr fontId="2"/>
  </si>
  <si>
    <t>備考２：事業所における削減量をクレジット化し、他の事業者に譲渡した場合は、
　　　　当該クレジット相当量をマイナスの値として計上すること。</t>
    <rPh sb="0" eb="2">
      <t>ビコウ</t>
    </rPh>
    <rPh sb="4" eb="7">
      <t>ジギョウショ</t>
    </rPh>
    <rPh sb="11" eb="14">
      <t>サクゲンリョウ</t>
    </rPh>
    <rPh sb="20" eb="21">
      <t>カ</t>
    </rPh>
    <rPh sb="23" eb="24">
      <t>タ</t>
    </rPh>
    <rPh sb="25" eb="28">
      <t>ジギョウシャ</t>
    </rPh>
    <rPh sb="29" eb="31">
      <t>ジョウト</t>
    </rPh>
    <rPh sb="33" eb="35">
      <t>バアイ</t>
    </rPh>
    <rPh sb="42" eb="44">
      <t>トウガイ</t>
    </rPh>
    <rPh sb="49" eb="52">
      <t>ソウトウリョウ</t>
    </rPh>
    <rPh sb="58" eb="59">
      <t>アタイ</t>
    </rPh>
    <rPh sb="62" eb="64">
      <t>ケイジョウ</t>
    </rPh>
    <phoneticPr fontId="2"/>
  </si>
  <si>
    <t>備考１：達成率（％）＝{(a) - (b)} ／ {(a) - (c)}  × 100</t>
    <rPh sb="0" eb="2">
      <t>ビコウ</t>
    </rPh>
    <rPh sb="4" eb="6">
      <t>タッセイ</t>
    </rPh>
    <rPh sb="6" eb="7">
      <t>リツ</t>
    </rPh>
    <phoneticPr fontId="2"/>
  </si>
  <si>
    <t>抑制目標量</t>
    <rPh sb="0" eb="2">
      <t>ヨクセイ</t>
    </rPh>
    <rPh sb="2" eb="5">
      <t>モクヒョウリョウ</t>
    </rPh>
    <phoneticPr fontId="2"/>
  </si>
  <si>
    <t>達成率（％）</t>
    <rPh sb="0" eb="2">
      <t>タッセイ</t>
    </rPh>
    <rPh sb="2" eb="3">
      <t>リツ</t>
    </rPh>
    <phoneticPr fontId="2"/>
  </si>
  <si>
    <t xml:space="preserve"> (3) その他、特定物質排出抑制措置の結果及び評価に関して特に報告したい事項</t>
    <rPh sb="7" eb="8">
      <t>タ</t>
    </rPh>
    <rPh sb="9" eb="11">
      <t>トクテイ</t>
    </rPh>
    <rPh sb="11" eb="13">
      <t>ブッシツ</t>
    </rPh>
    <rPh sb="13" eb="15">
      <t>ハイシュツ</t>
    </rPh>
    <rPh sb="15" eb="17">
      <t>ヨクセイ</t>
    </rPh>
    <rPh sb="17" eb="19">
      <t>ソチ</t>
    </rPh>
    <rPh sb="20" eb="22">
      <t>ケッカ</t>
    </rPh>
    <rPh sb="22" eb="23">
      <t>オヨ</t>
    </rPh>
    <rPh sb="24" eb="26">
      <t>ヒョウカ</t>
    </rPh>
    <rPh sb="27" eb="28">
      <t>カン</t>
    </rPh>
    <rPh sb="30" eb="31">
      <t>トク</t>
    </rPh>
    <rPh sb="32" eb="34">
      <t>ホウコク</t>
    </rPh>
    <rPh sb="37" eb="39">
      <t>ジコウ</t>
    </rPh>
    <phoneticPr fontId="2"/>
  </si>
  <si>
    <t>市町コード</t>
    <rPh sb="0" eb="2">
      <t>シチョウ</t>
    </rPh>
    <phoneticPr fontId="2"/>
  </si>
  <si>
    <t>荷主としての対策</t>
    <phoneticPr fontId="2"/>
  </si>
  <si>
    <t>〔別紙〕</t>
    <rPh sb="1" eb="3">
      <t>ベッシ</t>
    </rPh>
    <phoneticPr fontId="2"/>
  </si>
  <si>
    <t>事業所の製造品出荷額　　</t>
    <rPh sb="0" eb="3">
      <t>ジギョウショ</t>
    </rPh>
    <rPh sb="4" eb="6">
      <t>セイゾウ</t>
    </rPh>
    <rPh sb="6" eb="7">
      <t>ヒン</t>
    </rPh>
    <rPh sb="7" eb="10">
      <t>シュッカガク</t>
    </rPh>
    <phoneticPr fontId="2"/>
  </si>
  <si>
    <t>万円</t>
    <rPh sb="0" eb="2">
      <t>マンエン</t>
    </rPh>
    <phoneticPr fontId="2"/>
  </si>
  <si>
    <t>　　例：加工賃収入のみであるため。</t>
    <rPh sb="2" eb="3">
      <t>レイ</t>
    </rPh>
    <rPh sb="4" eb="7">
      <t>カコウチン</t>
    </rPh>
    <rPh sb="7" eb="9">
      <t>シュウニュウ</t>
    </rPh>
    <phoneticPr fontId="2"/>
  </si>
  <si>
    <t>　　　　研究部門のみで、製造品を出荷していないため。</t>
    <rPh sb="4" eb="6">
      <t>ケンキュウ</t>
    </rPh>
    <rPh sb="6" eb="8">
      <t>ブモン</t>
    </rPh>
    <rPh sb="12" eb="14">
      <t>セイゾウ</t>
    </rPh>
    <rPh sb="14" eb="15">
      <t>ヒン</t>
    </rPh>
    <rPh sb="16" eb="18">
      <t>シュッカ</t>
    </rPh>
    <phoneticPr fontId="2"/>
  </si>
  <si>
    <r>
      <t xml:space="preserve">※ </t>
    </r>
    <r>
      <rPr>
        <b/>
        <u/>
        <sz val="11"/>
        <rFont val="ＭＳ Ｐゴシック"/>
        <family val="3"/>
        <charset val="128"/>
      </rPr>
      <t>単位にご注意下さい。</t>
    </r>
    <rPh sb="2" eb="4">
      <t>タンイ</t>
    </rPh>
    <rPh sb="6" eb="8">
      <t>チュウイ</t>
    </rPh>
    <rPh sb="8" eb="9">
      <t>クダ</t>
    </rPh>
    <phoneticPr fontId="2"/>
  </si>
  <si>
    <t>事業所の延床面積</t>
    <rPh sb="0" eb="3">
      <t>ジギョウショ</t>
    </rPh>
    <rPh sb="4" eb="5">
      <t>ノ</t>
    </rPh>
    <rPh sb="5" eb="6">
      <t>ユカ</t>
    </rPh>
    <rPh sb="6" eb="8">
      <t>メンセキ</t>
    </rPh>
    <phoneticPr fontId="2"/>
  </si>
  <si>
    <r>
      <t xml:space="preserve">※ </t>
    </r>
    <r>
      <rPr>
        <b/>
        <u/>
        <sz val="11"/>
        <rFont val="ＭＳ Ｐゴシック"/>
        <family val="3"/>
        <charset val="128"/>
      </rPr>
      <t>単位は、「万円」です。</t>
    </r>
    <rPh sb="2" eb="4">
      <t>タンイ</t>
    </rPh>
    <rPh sb="7" eb="9">
      <t>マンエン</t>
    </rPh>
    <phoneticPr fontId="2"/>
  </si>
  <si>
    <r>
      <t>製造品出荷額（</t>
    </r>
    <r>
      <rPr>
        <u/>
        <sz val="11"/>
        <rFont val="ＭＳ Ｐゴシック"/>
        <family val="3"/>
        <charset val="128"/>
      </rPr>
      <t>製造業のみ入力</t>
    </r>
    <r>
      <rPr>
        <sz val="11"/>
        <rFont val="ＭＳ Ｐゴシック"/>
        <family val="3"/>
        <charset val="128"/>
      </rPr>
      <t>）　　</t>
    </r>
    <rPh sb="0" eb="2">
      <t>セイゾウ</t>
    </rPh>
    <rPh sb="2" eb="3">
      <t>ヒン</t>
    </rPh>
    <rPh sb="3" eb="6">
      <t>シュッカガク</t>
    </rPh>
    <rPh sb="7" eb="10">
      <t>セイゾウギョウ</t>
    </rPh>
    <rPh sb="12" eb="14">
      <t>ニュウリョク</t>
    </rPh>
    <phoneticPr fontId="2"/>
  </si>
  <si>
    <r>
      <t>年度末時点の延床面積（</t>
    </r>
    <r>
      <rPr>
        <u/>
        <sz val="11"/>
        <rFont val="ＭＳ Ｐゴシック"/>
        <family val="3"/>
        <charset val="128"/>
      </rPr>
      <t>業務系事業所のみ入力</t>
    </r>
    <r>
      <rPr>
        <sz val="11"/>
        <rFont val="ＭＳ Ｐゴシック"/>
        <family val="3"/>
        <charset val="128"/>
      </rPr>
      <t>）　　</t>
    </r>
    <rPh sb="0" eb="3">
      <t>ネンドマツ</t>
    </rPh>
    <rPh sb="3" eb="5">
      <t>ジテン</t>
    </rPh>
    <rPh sb="6" eb="7">
      <t>ノ</t>
    </rPh>
    <rPh sb="7" eb="8">
      <t>ユカ</t>
    </rPh>
    <rPh sb="8" eb="10">
      <t>メンセキ</t>
    </rPh>
    <rPh sb="11" eb="13">
      <t>ギョウム</t>
    </rPh>
    <rPh sb="13" eb="14">
      <t>ケイ</t>
    </rPh>
    <rPh sb="14" eb="17">
      <t>ジギョウショ</t>
    </rPh>
    <rPh sb="19" eb="21">
      <t>ニュウリョク</t>
    </rPh>
    <phoneticPr fontId="2"/>
  </si>
  <si>
    <t>-</t>
    <phoneticPr fontId="2"/>
  </si>
  <si>
    <t>kg  合計</t>
    <rPh sb="4" eb="6">
      <t>ゴウケイ</t>
    </rPh>
    <phoneticPr fontId="2"/>
  </si>
  <si>
    <t>試掘された坑井数</t>
    <rPh sb="0" eb="2">
      <t>シクツ</t>
    </rPh>
    <rPh sb="5" eb="6">
      <t>コウ</t>
    </rPh>
    <rPh sb="6" eb="7">
      <t>イ</t>
    </rPh>
    <rPh sb="7" eb="8">
      <t>カズ</t>
    </rPh>
    <phoneticPr fontId="2"/>
  </si>
  <si>
    <t>性状に関する試験が行われた井数</t>
    <rPh sb="0" eb="2">
      <t>セイジョウ</t>
    </rPh>
    <rPh sb="3" eb="4">
      <t>カン</t>
    </rPh>
    <rPh sb="6" eb="8">
      <t>シケン</t>
    </rPh>
    <rPh sb="9" eb="10">
      <t>オコナ</t>
    </rPh>
    <rPh sb="13" eb="14">
      <t>イ</t>
    </rPh>
    <rPh sb="14" eb="15">
      <t>カズ</t>
    </rPh>
    <phoneticPr fontId="2"/>
  </si>
  <si>
    <t>セメントクリンカー製造量</t>
    <rPh sb="9" eb="11">
      <t>セイゾウ</t>
    </rPh>
    <rPh sb="11" eb="12">
      <t>リョウ</t>
    </rPh>
    <phoneticPr fontId="2"/>
  </si>
  <si>
    <t>石灰石使用量</t>
    <rPh sb="3" eb="6">
      <t>シヨウリョウ</t>
    </rPh>
    <phoneticPr fontId="2"/>
  </si>
  <si>
    <t>ドロマイト使用量</t>
    <rPh sb="5" eb="8">
      <t>シヨウリョウ</t>
    </rPh>
    <phoneticPr fontId="2"/>
  </si>
  <si>
    <t>石油コークス使用量</t>
    <rPh sb="6" eb="9">
      <t>シヨウリョウ</t>
    </rPh>
    <phoneticPr fontId="2"/>
  </si>
  <si>
    <t>アセチレン使用量</t>
    <rPh sb="5" eb="8">
      <t>シヨウリョウ</t>
    </rPh>
    <phoneticPr fontId="2"/>
  </si>
  <si>
    <t>合成繊維及び廃ゴムタイヤ以外の廃プラスチック類（産業廃棄物に限る。）</t>
    <rPh sb="0" eb="2">
      <t>ゴウセイ</t>
    </rPh>
    <rPh sb="2" eb="4">
      <t>センイ</t>
    </rPh>
    <rPh sb="4" eb="5">
      <t>オヨ</t>
    </rPh>
    <rPh sb="6" eb="7">
      <t>ハイ</t>
    </rPh>
    <rPh sb="12" eb="14">
      <t>イガイ</t>
    </rPh>
    <rPh sb="15" eb="16">
      <t>ハイ</t>
    </rPh>
    <rPh sb="22" eb="23">
      <t>ルイ</t>
    </rPh>
    <rPh sb="24" eb="26">
      <t>サンギョウ</t>
    </rPh>
    <rPh sb="26" eb="29">
      <t>ハイキブツ</t>
    </rPh>
    <rPh sb="30" eb="31">
      <t>カギ</t>
    </rPh>
    <phoneticPr fontId="2"/>
  </si>
  <si>
    <t>その他のプラスチック類</t>
    <rPh sb="2" eb="3">
      <t>タ</t>
    </rPh>
    <rPh sb="10" eb="11">
      <t>ルイ</t>
    </rPh>
    <phoneticPr fontId="2"/>
  </si>
  <si>
    <t>-</t>
  </si>
  <si>
    <t>t</t>
    <phoneticPr fontId="2"/>
  </si>
  <si>
    <t>※報告日</t>
    <rPh sb="1" eb="3">
      <t>ホウコク</t>
    </rPh>
    <rPh sb="3" eb="4">
      <t>ニチ</t>
    </rPh>
    <phoneticPr fontId="2"/>
  </si>
  <si>
    <t>年度</t>
    <phoneticPr fontId="2"/>
  </si>
  <si>
    <t>Ｂ・Ｃ重油</t>
  </si>
  <si>
    <t>石油アスファルト</t>
  </si>
  <si>
    <t>その他可燃性天然ガス</t>
  </si>
  <si>
    <t>石炭コークス</t>
  </si>
  <si>
    <t>コールタール</t>
  </si>
  <si>
    <t>コンデンセート（NGL）</t>
  </si>
  <si>
    <t>原油(コンデンセートを除く。)</t>
  </si>
  <si>
    <t>原油のうちコンデンセート(NGL)</t>
    <rPh sb="0" eb="2">
      <t>ゲンユ</t>
    </rPh>
    <phoneticPr fontId="3"/>
  </si>
  <si>
    <t>※事業者CD</t>
    <phoneticPr fontId="2"/>
  </si>
  <si>
    <t>現況</t>
    <phoneticPr fontId="2"/>
  </si>
  <si>
    <t>燃料の使用</t>
    <rPh sb="0" eb="2">
      <t>ネンリョウ</t>
    </rPh>
    <rPh sb="3" eb="5">
      <t>シヨウ</t>
    </rPh>
    <phoneticPr fontId="2"/>
  </si>
  <si>
    <t>原油又は天然ガスの性状に関する試験の実施</t>
    <rPh sb="0" eb="2">
      <t>ゲンユ</t>
    </rPh>
    <rPh sb="2" eb="3">
      <t>マタ</t>
    </rPh>
    <rPh sb="4" eb="6">
      <t>テンネン</t>
    </rPh>
    <rPh sb="9" eb="11">
      <t>セイジョウ</t>
    </rPh>
    <rPh sb="12" eb="13">
      <t>カン</t>
    </rPh>
    <rPh sb="15" eb="17">
      <t>シケン</t>
    </rPh>
    <rPh sb="18" eb="20">
      <t>ジッシ</t>
    </rPh>
    <phoneticPr fontId="2"/>
  </si>
  <si>
    <t>原油又は天然ガスの生産</t>
    <rPh sb="0" eb="2">
      <t>ゲンユ</t>
    </rPh>
    <rPh sb="2" eb="3">
      <t>マタ</t>
    </rPh>
    <rPh sb="4" eb="6">
      <t>テンネン</t>
    </rPh>
    <rPh sb="9" eb="11">
      <t>セイサン</t>
    </rPh>
    <phoneticPr fontId="2"/>
  </si>
  <si>
    <t>原油（ｺﾝﾃﾞﾝｾｰﾄを除く）生産量</t>
    <rPh sb="0" eb="2">
      <t>ゲンユ</t>
    </rPh>
    <rPh sb="12" eb="13">
      <t>ノゾ</t>
    </rPh>
    <rPh sb="15" eb="17">
      <t>セイサン</t>
    </rPh>
    <rPh sb="17" eb="18">
      <t>リョウ</t>
    </rPh>
    <phoneticPr fontId="2"/>
  </si>
  <si>
    <t>天然ガス生産量</t>
    <rPh sb="0" eb="2">
      <t>テンネン</t>
    </rPh>
    <rPh sb="4" eb="6">
      <t>セイサン</t>
    </rPh>
    <rPh sb="6" eb="7">
      <t>リョウ</t>
    </rPh>
    <phoneticPr fontId="2"/>
  </si>
  <si>
    <r>
      <t>特定物質排出量集計結果表</t>
    </r>
    <r>
      <rPr>
        <b/>
        <sz val="12"/>
        <color indexed="10"/>
        <rFont val="ＭＳ ゴシック"/>
        <family val="3"/>
        <charset val="128"/>
      </rPr>
      <t>（現況）</t>
    </r>
    <rPh sb="0" eb="2">
      <t>トクテイ</t>
    </rPh>
    <rPh sb="2" eb="4">
      <t>ブッシツ</t>
    </rPh>
    <rPh sb="4" eb="6">
      <t>ハイシュツ</t>
    </rPh>
    <rPh sb="6" eb="7">
      <t>リョウ</t>
    </rPh>
    <rPh sb="7" eb="9">
      <t>シュウケイ</t>
    </rPh>
    <rPh sb="9" eb="11">
      <t>ケッカ</t>
    </rPh>
    <rPh sb="11" eb="12">
      <t>ヒョウ</t>
    </rPh>
    <rPh sb="13" eb="15">
      <t>ゲンキョウ</t>
    </rPh>
    <phoneticPr fontId="2"/>
  </si>
  <si>
    <t>活動の区分</t>
  </si>
  <si>
    <t>固体燃料</t>
    <rPh sb="0" eb="2">
      <t>コタイ</t>
    </rPh>
    <rPh sb="2" eb="4">
      <t>ネンリョウ</t>
    </rPh>
    <phoneticPr fontId="2"/>
  </si>
  <si>
    <t>液体燃料</t>
    <rPh sb="0" eb="2">
      <t>エキタイ</t>
    </rPh>
    <rPh sb="2" eb="4">
      <t>ネンリョウ</t>
    </rPh>
    <phoneticPr fontId="2"/>
  </si>
  <si>
    <t>気体燃料</t>
    <rPh sb="0" eb="2">
      <t>キタイ</t>
    </rPh>
    <rPh sb="2" eb="4">
      <t>ネンリョウ</t>
    </rPh>
    <phoneticPr fontId="2"/>
  </si>
  <si>
    <t>Nm3</t>
    <phoneticPr fontId="2"/>
  </si>
  <si>
    <t>燃料の燃焼の用に供する施設及び機械器具における燃料の使用</t>
    <rPh sb="0" eb="2">
      <t>ネンリョウ</t>
    </rPh>
    <rPh sb="3" eb="5">
      <t>ネンショウ</t>
    </rPh>
    <rPh sb="6" eb="7">
      <t>ヨウ</t>
    </rPh>
    <rPh sb="8" eb="9">
      <t>キョウ</t>
    </rPh>
    <rPh sb="11" eb="13">
      <t>シセツ</t>
    </rPh>
    <rPh sb="13" eb="14">
      <t>オヨ</t>
    </rPh>
    <rPh sb="15" eb="17">
      <t>キカイ</t>
    </rPh>
    <rPh sb="17" eb="19">
      <t>キグ</t>
    </rPh>
    <rPh sb="23" eb="25">
      <t>ネンリョウ</t>
    </rPh>
    <rPh sb="26" eb="28">
      <t>シヨウ</t>
    </rPh>
    <phoneticPr fontId="2"/>
  </si>
  <si>
    <t>業務用のこんろ、湯沸器、ストーブその他の事業者が事業活動の用に供する機械器具</t>
    <phoneticPr fontId="2"/>
  </si>
  <si>
    <t>灯油</t>
    <rPh sb="0" eb="2">
      <t>トウユ</t>
    </rPh>
    <phoneticPr fontId="2"/>
  </si>
  <si>
    <t>工場廃水の処理</t>
    <rPh sb="0" eb="2">
      <t>コウジョウ</t>
    </rPh>
    <rPh sb="2" eb="4">
      <t>ハイスイ</t>
    </rPh>
    <phoneticPr fontId="2"/>
  </si>
  <si>
    <t>工場廃水処理施設流入水のBOD汚濁負荷量</t>
    <rPh sb="6" eb="8">
      <t>シセツ</t>
    </rPh>
    <rPh sb="8" eb="10">
      <t>リュウニュウ</t>
    </rPh>
    <rPh sb="10" eb="11">
      <t>スイ</t>
    </rPh>
    <rPh sb="15" eb="17">
      <t>オダク</t>
    </rPh>
    <rPh sb="17" eb="19">
      <t>フカ</t>
    </rPh>
    <rPh sb="19" eb="20">
      <t>リョウ</t>
    </rPh>
    <phoneticPr fontId="2"/>
  </si>
  <si>
    <t>人</t>
    <rPh sb="0" eb="1">
      <t>ニン</t>
    </rPh>
    <phoneticPr fontId="2"/>
  </si>
  <si>
    <t>下水処理量</t>
    <rPh sb="0" eb="2">
      <t>ゲスイ</t>
    </rPh>
    <rPh sb="2" eb="4">
      <t>ショリ</t>
    </rPh>
    <rPh sb="4" eb="5">
      <t>リョウ</t>
    </rPh>
    <phoneticPr fontId="2"/>
  </si>
  <si>
    <t>製品製造量</t>
    <rPh sb="0" eb="2">
      <t>セイヒン</t>
    </rPh>
    <rPh sb="2" eb="4">
      <t>セイゾウ</t>
    </rPh>
    <rPh sb="4" eb="5">
      <t>リョウ</t>
    </rPh>
    <phoneticPr fontId="2"/>
  </si>
  <si>
    <t>電気使用量</t>
    <rPh sb="0" eb="2">
      <t>デンキ</t>
    </rPh>
    <rPh sb="2" eb="5">
      <t>シヨウリョウ</t>
    </rPh>
    <phoneticPr fontId="2"/>
  </si>
  <si>
    <t>し尿処理施設(嫌気性消化処理)</t>
  </si>
  <si>
    <t>し尿処理施設(好気性消化処理)</t>
  </si>
  <si>
    <t>し尿処理施設(高負荷生物学的脱窒素処理)</t>
  </si>
  <si>
    <t>し尿処理施設(生物学的脱窒素処理（標準窒素処理）)</t>
  </si>
  <si>
    <t>し尿処理施設(膜分離処理)</t>
  </si>
  <si>
    <t>し尿処理施設(その他の処理)</t>
  </si>
  <si>
    <t>処理対象人員</t>
    <rPh sb="0" eb="2">
      <t>ショリ</t>
    </rPh>
    <rPh sb="2" eb="4">
      <t>タイショウ</t>
    </rPh>
    <rPh sb="4" eb="6">
      <t>ジンイン</t>
    </rPh>
    <phoneticPr fontId="2"/>
  </si>
  <si>
    <t>し尿及び浄化槽汚泥処理量</t>
    <rPh sb="1" eb="2">
      <t>ニョウ</t>
    </rPh>
    <rPh sb="2" eb="3">
      <t>オヨ</t>
    </rPh>
    <rPh sb="4" eb="7">
      <t>ジョウカソウ</t>
    </rPh>
    <rPh sb="7" eb="9">
      <t>オデイ</t>
    </rPh>
    <rPh sb="9" eb="11">
      <t>ショリ</t>
    </rPh>
    <rPh sb="11" eb="12">
      <t>リョウ</t>
    </rPh>
    <phoneticPr fontId="2"/>
  </si>
  <si>
    <t>焼却量</t>
    <rPh sb="0" eb="2">
      <t>ショウキャク</t>
    </rPh>
    <rPh sb="2" eb="3">
      <t>リョウ</t>
    </rPh>
    <phoneticPr fontId="2"/>
  </si>
  <si>
    <t>下水、し尿等の処理</t>
    <rPh sb="0" eb="2">
      <t>ゲスイ</t>
    </rPh>
    <rPh sb="4" eb="5">
      <t>ニョウ</t>
    </rPh>
    <rPh sb="5" eb="6">
      <t>ナド</t>
    </rPh>
    <rPh sb="7" eb="9">
      <t>ショリ</t>
    </rPh>
    <phoneticPr fontId="2"/>
  </si>
  <si>
    <r>
      <t>N</t>
    </r>
    <r>
      <rPr>
        <vertAlign val="subscript"/>
        <sz val="12"/>
        <rFont val="ＭＳ 明朝"/>
        <family val="1"/>
        <charset val="128"/>
      </rPr>
      <t>2</t>
    </r>
    <r>
      <rPr>
        <sz val="12"/>
        <rFont val="ＭＳ 明朝"/>
        <family val="1"/>
        <charset val="128"/>
      </rPr>
      <t>O</t>
    </r>
    <phoneticPr fontId="2"/>
  </si>
  <si>
    <r>
      <t>CH</t>
    </r>
    <r>
      <rPr>
        <vertAlign val="subscript"/>
        <sz val="12"/>
        <rFont val="ＭＳ 明朝"/>
        <family val="1"/>
        <charset val="128"/>
      </rPr>
      <t>4</t>
    </r>
    <phoneticPr fontId="2"/>
  </si>
  <si>
    <r>
      <t>CO</t>
    </r>
    <r>
      <rPr>
        <vertAlign val="subscript"/>
        <sz val="12"/>
        <rFont val="ＭＳ 明朝"/>
        <family val="1"/>
        <charset val="128"/>
      </rPr>
      <t>2</t>
    </r>
    <phoneticPr fontId="2"/>
  </si>
  <si>
    <t>標準値</t>
    <rPh sb="0" eb="3">
      <t>ヒョウジュンチ</t>
    </rPh>
    <phoneticPr fontId="2"/>
  </si>
  <si>
    <t>単位発熱量</t>
    <rPh sb="0" eb="2">
      <t>タンイ</t>
    </rPh>
    <rPh sb="2" eb="4">
      <t>ハツネツ</t>
    </rPh>
    <rPh sb="4" eb="5">
      <t>リョウ</t>
    </rPh>
    <phoneticPr fontId="2"/>
  </si>
  <si>
    <t>一般炭・コークス</t>
  </si>
  <si>
    <t>BC重油・原油</t>
    <phoneticPr fontId="2"/>
  </si>
  <si>
    <t>変圧器等電気機械器具の廃棄におけるSF6の回収</t>
    <rPh sb="11" eb="13">
      <t>ハイキ</t>
    </rPh>
    <phoneticPr fontId="2"/>
  </si>
  <si>
    <t>機器廃棄時残存量－回収・適正処理量</t>
  </si>
  <si>
    <t>六ふっ化硫黄（SF6）の製造</t>
  </si>
  <si>
    <t>PFC-116使用時に副生したPFC-14の回収・適正処理量</t>
  </si>
  <si>
    <t>使用量－回収・適正処理量</t>
  </si>
  <si>
    <t>↓</t>
    <phoneticPr fontId="2"/>
  </si>
  <si>
    <t>溶剤等の用途へのPFCの使用</t>
  </si>
  <si>
    <t>パーフルオロメタン</t>
    <phoneticPr fontId="2"/>
  </si>
  <si>
    <t>PFC-31-10</t>
  </si>
  <si>
    <t>PFC-41-12</t>
  </si>
  <si>
    <t>PFC-51-14</t>
  </si>
  <si>
    <t>パーフルオロプロパン</t>
    <phoneticPr fontId="2"/>
  </si>
  <si>
    <t>パーフルオロブタン</t>
    <phoneticPr fontId="2"/>
  </si>
  <si>
    <t>パーフルオロシクロブタン</t>
    <phoneticPr fontId="2"/>
  </si>
  <si>
    <t>パーフルオロペンタン</t>
    <phoneticPr fontId="2"/>
  </si>
  <si>
    <t>パーフルオロヘキサン</t>
    <phoneticPr fontId="2"/>
  </si>
  <si>
    <t>パーフルオロエタン</t>
    <phoneticPr fontId="2"/>
  </si>
  <si>
    <t>温暖化係数</t>
    <rPh sb="0" eb="3">
      <t>オンダンカ</t>
    </rPh>
    <rPh sb="3" eb="5">
      <t>ケイスウ</t>
    </rPh>
    <phoneticPr fontId="2"/>
  </si>
  <si>
    <t>kg  　合計</t>
    <rPh sb="5" eb="7">
      <t>ゴウケイ</t>
    </rPh>
    <phoneticPr fontId="2"/>
  </si>
  <si>
    <t>トリフルオロメタン</t>
  </si>
  <si>
    <t>ジフルオロメタン</t>
  </si>
  <si>
    <t>フルオロメタン</t>
  </si>
  <si>
    <t>1･1･1･2･2-ペンタフルオロエタン</t>
  </si>
  <si>
    <t>1･1･2･2-テトラフルオロエタン</t>
  </si>
  <si>
    <t>1･1･1･2-テトラフルオロエタン</t>
  </si>
  <si>
    <t>1･1･2-トリフルオロエタン</t>
  </si>
  <si>
    <t>1･1･1-トリフルオロエタン</t>
  </si>
  <si>
    <t>1･1-ジフルオロエタン</t>
  </si>
  <si>
    <t>1･1･1･2･3･3･3-ヘプタフルオロプロパン</t>
  </si>
  <si>
    <t>1･1･1･3･3･3-ヘキサフルオロプロパン</t>
  </si>
  <si>
    <t>1･1･2･2･3-ペンタフルオロプロパン</t>
  </si>
  <si>
    <t>1･1･1･2･3･4･4･5･5･5-デカフルオロペンタン</t>
  </si>
  <si>
    <t>HFC-23</t>
  </si>
  <si>
    <t>HFC-32</t>
  </si>
  <si>
    <t>HFC-41</t>
  </si>
  <si>
    <t>HFC-125</t>
  </si>
  <si>
    <t>HFC-134</t>
  </si>
  <si>
    <t>HFC-134a</t>
  </si>
  <si>
    <t>HFC-143</t>
  </si>
  <si>
    <t>HFC-143a</t>
  </si>
  <si>
    <t>HFC-152a</t>
  </si>
  <si>
    <t>HFC-227ea</t>
  </si>
  <si>
    <t>HFC-236fa</t>
  </si>
  <si>
    <t>HFC-245ca</t>
  </si>
  <si>
    <t>HFC-43-10mee</t>
  </si>
  <si>
    <t>○HFCの種類毎の温暖化係数</t>
    <rPh sb="5" eb="7">
      <t>シュルイ</t>
    </rPh>
    <rPh sb="7" eb="8">
      <t>ゴト</t>
    </rPh>
    <rPh sb="9" eb="12">
      <t>オンダンカ</t>
    </rPh>
    <rPh sb="12" eb="14">
      <t>ケイスウ</t>
    </rPh>
    <phoneticPr fontId="2"/>
  </si>
  <si>
    <t>○PFCの種類毎の温暖化係数</t>
    <rPh sb="5" eb="7">
      <t>シュルイ</t>
    </rPh>
    <rPh sb="7" eb="8">
      <t>ゴト</t>
    </rPh>
    <rPh sb="9" eb="12">
      <t>オンダンカ</t>
    </rPh>
    <rPh sb="12" eb="14">
      <t>ケイスウ</t>
    </rPh>
    <phoneticPr fontId="2"/>
  </si>
  <si>
    <t>HCFC-22製造により生成したHFC-23の回収・適正処理量</t>
    <rPh sb="7" eb="9">
      <t>セイゾウ</t>
    </rPh>
    <rPh sb="12" eb="14">
      <t>セイセイ</t>
    </rPh>
    <phoneticPr fontId="2"/>
  </si>
  <si>
    <t>HFCの種類に応じた係数を入力してください</t>
    <rPh sb="4" eb="6">
      <t>シュルイ</t>
    </rPh>
    <rPh sb="7" eb="8">
      <t>オウ</t>
    </rPh>
    <rPh sb="10" eb="12">
      <t>ケイスウ</t>
    </rPh>
    <rPh sb="13" eb="15">
      <t>ニュウリョク</t>
    </rPh>
    <phoneticPr fontId="2"/>
  </si>
  <si>
    <t>↓</t>
    <phoneticPr fontId="2"/>
  </si>
  <si>
    <r>
      <t>SF</t>
    </r>
    <r>
      <rPr>
        <vertAlign val="subscript"/>
        <sz val="12"/>
        <rFont val="ＭＳ 明朝"/>
        <family val="1"/>
        <charset val="128"/>
      </rPr>
      <t>6</t>
    </r>
    <phoneticPr fontId="2"/>
  </si>
  <si>
    <t>生石灰の製造</t>
  </si>
  <si>
    <t>ソーダ灰の使用</t>
  </si>
  <si>
    <t>アンモニアの製造</t>
  </si>
  <si>
    <t>燃料の使用</t>
    <phoneticPr fontId="2"/>
  </si>
  <si>
    <t>台（総排気量２リットル以下、他）</t>
    <phoneticPr fontId="2"/>
  </si>
  <si>
    <t>台（軽・小型以外のもの）</t>
    <phoneticPr fontId="2"/>
  </si>
  <si>
    <t>ｔ（全体に占める割合</t>
    <phoneticPr fontId="2"/>
  </si>
  <si>
    <t>様式第５号（条例第142条の３関係）</t>
    <rPh sb="0" eb="2">
      <t>ヨウシキ</t>
    </rPh>
    <rPh sb="2" eb="3">
      <t>ダイ</t>
    </rPh>
    <rPh sb="4" eb="5">
      <t>ゴウ</t>
    </rPh>
    <rPh sb="6" eb="8">
      <t>ジョウレイ</t>
    </rPh>
    <rPh sb="8" eb="9">
      <t>ダイ</t>
    </rPh>
    <rPh sb="12" eb="13">
      <t>ジョウ</t>
    </rPh>
    <rPh sb="15" eb="17">
      <t>カンケイ</t>
    </rPh>
    <phoneticPr fontId="2"/>
  </si>
  <si>
    <t>業務用自家用車の台数が５台未満の場合は台数のみを(1)①～⑤に記入してください。</t>
    <rPh sb="0" eb="3">
      <t>ギョウムヨウ</t>
    </rPh>
    <rPh sb="3" eb="7">
      <t>ジカヨウシャ</t>
    </rPh>
    <rPh sb="8" eb="10">
      <t>ダイスウ</t>
    </rPh>
    <rPh sb="12" eb="13">
      <t>ダイ</t>
    </rPh>
    <rPh sb="13" eb="15">
      <t>ミマン</t>
    </rPh>
    <rPh sb="16" eb="18">
      <t>バアイ</t>
    </rPh>
    <rPh sb="19" eb="21">
      <t>ダイスウ</t>
    </rPh>
    <rPh sb="31" eb="33">
      <t>キニュウ</t>
    </rPh>
    <phoneticPr fontId="2"/>
  </si>
  <si>
    <t>天然ガス自動車、ハイブリッド自動車、低燃費車、電気自動車、燃料電池車等の導入</t>
    <rPh sb="14" eb="17">
      <t>ジドウシャ</t>
    </rPh>
    <rPh sb="18" eb="22">
      <t>テイネンピシャ</t>
    </rPh>
    <rPh sb="23" eb="25">
      <t>デンキ</t>
    </rPh>
    <rPh sb="25" eb="28">
      <t>ジドウシャ</t>
    </rPh>
    <rPh sb="29" eb="31">
      <t>ネンリョウ</t>
    </rPh>
    <rPh sb="31" eb="33">
      <t>デンチ</t>
    </rPh>
    <rPh sb="33" eb="34">
      <t>シャ</t>
    </rPh>
    <rPh sb="34" eb="35">
      <t>トウ</t>
    </rPh>
    <rPh sb="36" eb="38">
      <t>ドウニュウ</t>
    </rPh>
    <phoneticPr fontId="2"/>
  </si>
  <si>
    <t>車両の大型化、トレーラー化</t>
    <phoneticPr fontId="2"/>
  </si>
  <si>
    <t>テレビ会議システム等の利用による交通量の削減</t>
    <rPh sb="3" eb="5">
      <t>カイギ</t>
    </rPh>
    <rPh sb="9" eb="10">
      <t>ナド</t>
    </rPh>
    <rPh sb="11" eb="13">
      <t>リヨウ</t>
    </rPh>
    <rPh sb="16" eb="18">
      <t>コウツウ</t>
    </rPh>
    <rPh sb="18" eb="19">
      <t>リョウ</t>
    </rPh>
    <rPh sb="20" eb="22">
      <t>サクゲン</t>
    </rPh>
    <phoneticPr fontId="2"/>
  </si>
  <si>
    <t>公共交通機関の利用による自動車使用頻度の低減</t>
    <rPh sb="12" eb="15">
      <t>ジドウシャ</t>
    </rPh>
    <rPh sb="15" eb="17">
      <t>シヨウ</t>
    </rPh>
    <rPh sb="17" eb="19">
      <t>ヒンド</t>
    </rPh>
    <rPh sb="20" eb="22">
      <t>テイゲン</t>
    </rPh>
    <phoneticPr fontId="2"/>
  </si>
  <si>
    <t>エコドライブ関連機器の導入</t>
    <phoneticPr fontId="2"/>
  </si>
  <si>
    <t>(                        )</t>
    <phoneticPr fontId="2"/>
  </si>
  <si>
    <t>天然ガス自動車、ﾊｲﾌﾞﾘｯﾄﾞ自動車、低燃費車、電気自動車、燃料電池車等使用の要請</t>
    <rPh sb="0" eb="2">
      <t>テンネン</t>
    </rPh>
    <rPh sb="4" eb="7">
      <t>ジドウシャ</t>
    </rPh>
    <rPh sb="16" eb="19">
      <t>ジドウシャ</t>
    </rPh>
    <rPh sb="20" eb="24">
      <t>テイネンピシャ</t>
    </rPh>
    <rPh sb="25" eb="27">
      <t>デンキ</t>
    </rPh>
    <rPh sb="27" eb="30">
      <t>ジドウシャ</t>
    </rPh>
    <rPh sb="31" eb="33">
      <t>ネンリョウ</t>
    </rPh>
    <rPh sb="33" eb="35">
      <t>デンチ</t>
    </rPh>
    <rPh sb="35" eb="36">
      <t>シャ</t>
    </rPh>
    <rPh sb="36" eb="37">
      <t>ナド</t>
    </rPh>
    <rPh sb="37" eb="39">
      <t>シヨウ</t>
    </rPh>
    <rPh sb="40" eb="42">
      <t>ヨウセイ</t>
    </rPh>
    <phoneticPr fontId="2"/>
  </si>
  <si>
    <t>①</t>
    <phoneticPr fontId="2"/>
  </si>
  <si>
    <t>⑫</t>
    <phoneticPr fontId="2"/>
  </si>
  <si>
    <t>省エネルギー等低炭素型事業活動の徹底</t>
  </si>
  <si>
    <t>生産設備の省エネルギー機能の発揮のための当該生産設備の定期的な点検整備</t>
    <phoneticPr fontId="2"/>
  </si>
  <si>
    <t>原材料の変更による特定物質排出量の抑制</t>
    <phoneticPr fontId="2"/>
  </si>
  <si>
    <t>その他</t>
    <rPh sb="2" eb="3">
      <t>タ</t>
    </rPh>
    <phoneticPr fontId="2"/>
  </si>
  <si>
    <t>木製品の有効活用、建築物の木質化</t>
  </si>
  <si>
    <t>製造設備又は事務所ビルの低炭素化</t>
    <rPh sb="4" eb="5">
      <t>マタ</t>
    </rPh>
    <phoneticPr fontId="2"/>
  </si>
  <si>
    <t>エコドライブ（アイドリングストップを含む。）等経済的な運転の励行の要請</t>
    <rPh sb="18" eb="19">
      <t>フク</t>
    </rPh>
    <rPh sb="22" eb="23">
      <t>ナド</t>
    </rPh>
    <phoneticPr fontId="2"/>
  </si>
  <si>
    <t>エコドライブ（アイドリングストップを含む。）等経済的な運転の励行</t>
    <rPh sb="18" eb="19">
      <t>フク</t>
    </rPh>
    <rPh sb="22" eb="23">
      <t>ナド</t>
    </rPh>
    <phoneticPr fontId="2"/>
  </si>
  <si>
    <t>業　　　　種</t>
    <rPh sb="0" eb="1">
      <t>ギョウ</t>
    </rPh>
    <rPh sb="5" eb="6">
      <t>シュ</t>
    </rPh>
    <phoneticPr fontId="2"/>
  </si>
  <si>
    <r>
      <t>自家用車</t>
    </r>
    <r>
      <rPr>
        <b/>
        <sz val="9"/>
        <rFont val="ＭＳ ゴシック"/>
        <family val="3"/>
        <charset val="128"/>
      </rPr>
      <t>(業務に使用するものに限る。)</t>
    </r>
    <r>
      <rPr>
        <b/>
        <sz val="11"/>
        <rFont val="ＭＳ ゴシック"/>
        <family val="3"/>
        <charset val="128"/>
      </rPr>
      <t>の使用に関する対策</t>
    </r>
    <r>
      <rPr>
        <sz val="10"/>
        <rFont val="ＭＳ 明朝"/>
        <family val="1"/>
        <charset val="128"/>
      </rPr>
      <t>（工場等の敷地外を走行する自家用車</t>
    </r>
    <r>
      <rPr>
        <sz val="8"/>
        <rFont val="ＭＳ ゴシック"/>
        <family val="3"/>
        <charset val="128"/>
      </rPr>
      <t>(業務に使用するものに限る。)</t>
    </r>
    <r>
      <rPr>
        <sz val="10"/>
        <rFont val="ＭＳ 明朝"/>
        <family val="1"/>
        <charset val="128"/>
      </rPr>
      <t>を５台以上保有する場合のみ）</t>
    </r>
    <r>
      <rPr>
        <sz val="10.5"/>
        <rFont val="ＭＳ Ｐゴシック"/>
        <family val="3"/>
        <charset val="128"/>
      </rPr>
      <t/>
    </r>
    <rPh sb="5" eb="7">
      <t>ギョウム</t>
    </rPh>
    <rPh sb="8" eb="10">
      <t>シヨウ</t>
    </rPh>
    <rPh sb="15" eb="16">
      <t>カギ</t>
    </rPh>
    <rPh sb="29" eb="32">
      <t>コウジョウナド</t>
    </rPh>
    <rPh sb="41" eb="45">
      <t>ジカヨウシャ</t>
    </rPh>
    <rPh sb="46" eb="48">
      <t>ギョウム</t>
    </rPh>
    <rPh sb="49" eb="51">
      <t>シヨウ</t>
    </rPh>
    <rPh sb="56" eb="57">
      <t>カギ</t>
    </rPh>
    <phoneticPr fontId="2"/>
  </si>
  <si>
    <t>実施した対策（</t>
    <phoneticPr fontId="2"/>
  </si>
  <si>
    <t>　新たに対象となった事業所は、（新）と記入してください。</t>
    <rPh sb="16" eb="17">
      <t>シン</t>
    </rPh>
    <rPh sb="19" eb="21">
      <t>キニュウ</t>
    </rPh>
    <phoneticPr fontId="2"/>
  </si>
  <si>
    <t>抑制
措置CD</t>
    <rPh sb="0" eb="2">
      <t>ヨクセイ</t>
    </rPh>
    <rPh sb="3" eb="5">
      <t>ソチ</t>
    </rPh>
    <phoneticPr fontId="2"/>
  </si>
  <si>
    <t>製造設備や事務所ビルの低炭素化</t>
    <phoneticPr fontId="2"/>
  </si>
  <si>
    <t>再生可能エネルギー・未利用エネルギーの利用</t>
    <phoneticPr fontId="2"/>
  </si>
  <si>
    <t>ハイドロフルオロカーボン等（特定物質のうち、二酸化炭素を除くガスに係るもの）の排出抑制</t>
    <phoneticPr fontId="2"/>
  </si>
  <si>
    <t>ハイドロフルオロカーボン等（特定物質のうち、二酸化炭素を除くガスに係るもの。）の排出抑制</t>
    <phoneticPr fontId="2"/>
  </si>
  <si>
    <t>ハイドロフルオロカーボン等の容器への充てん時・製品への封入時等の漏えい防止の徹底</t>
    <phoneticPr fontId="2"/>
  </si>
  <si>
    <t>ハイドロフルオロカーボン等使用機器からの冷媒等の回収</t>
    <phoneticPr fontId="2"/>
  </si>
  <si>
    <t>ハイドロフルオロカーボン等の代替物質使用機器の使用優先</t>
    <phoneticPr fontId="2"/>
  </si>
  <si>
    <t>kWh</t>
    <phoneticPr fontId="2"/>
  </si>
  <si>
    <t>年度</t>
    <rPh sb="0" eb="2">
      <t>ネンド</t>
    </rPh>
    <phoneticPr fontId="2"/>
  </si>
  <si>
    <r>
      <t>(二酸化炭素換算 t-CO</t>
    </r>
    <r>
      <rPr>
        <vertAlign val="subscript"/>
        <sz val="11"/>
        <rFont val="ＭＳ 明朝"/>
        <family val="1"/>
        <charset val="128"/>
      </rPr>
      <t>2</t>
    </r>
    <r>
      <rPr>
        <sz val="11"/>
        <rFont val="ＭＳ 明朝"/>
        <family val="1"/>
        <charset val="128"/>
      </rPr>
      <t xml:space="preserve">  )</t>
    </r>
    <rPh sb="1" eb="4">
      <t>ニサンカ</t>
    </rPh>
    <rPh sb="4" eb="6">
      <t>タンソ</t>
    </rPh>
    <rPh sb="6" eb="8">
      <t>カンザン</t>
    </rPh>
    <phoneticPr fontId="2"/>
  </si>
  <si>
    <t>読み</t>
    <rPh sb="0" eb="1">
      <t>ヨ</t>
    </rPh>
    <phoneticPr fontId="2"/>
  </si>
  <si>
    <t>揮発油（ガソリン）</t>
    <phoneticPr fontId="2"/>
  </si>
  <si>
    <t>㍑</t>
    <phoneticPr fontId="2"/>
  </si>
  <si>
    <t>液化石油ガス(ＬＰＧ)</t>
    <phoneticPr fontId="2"/>
  </si>
  <si>
    <t>石油系炭化水素ガス</t>
    <phoneticPr fontId="2"/>
  </si>
  <si>
    <t>液化天然ガス（ＬＮＧ）</t>
    <phoneticPr fontId="2"/>
  </si>
  <si>
    <t>買電</t>
    <phoneticPr fontId="2"/>
  </si>
  <si>
    <t>原油及び天然ガスの試掘</t>
    <phoneticPr fontId="2"/>
  </si>
  <si>
    <t>-</t>
    <phoneticPr fontId="2"/>
  </si>
  <si>
    <t>生石灰の製造</t>
    <phoneticPr fontId="2"/>
  </si>
  <si>
    <t>アンモニアの製造</t>
    <phoneticPr fontId="2"/>
  </si>
  <si>
    <t>kL</t>
    <phoneticPr fontId="2"/>
  </si>
  <si>
    <r>
      <t>kg-CO</t>
    </r>
    <r>
      <rPr>
        <vertAlign val="subscript"/>
        <sz val="9"/>
        <rFont val="ＭＳ 明朝"/>
        <family val="1"/>
        <charset val="128"/>
      </rPr>
      <t>2</t>
    </r>
    <phoneticPr fontId="2"/>
  </si>
  <si>
    <t>ボイラー</t>
    <phoneticPr fontId="2"/>
  </si>
  <si>
    <t>-</t>
    <phoneticPr fontId="2"/>
  </si>
  <si>
    <t>-</t>
    <phoneticPr fontId="2"/>
  </si>
  <si>
    <t>-</t>
    <phoneticPr fontId="2"/>
  </si>
  <si>
    <t>コークス</t>
    <phoneticPr fontId="2"/>
  </si>
  <si>
    <t>-</t>
    <phoneticPr fontId="2"/>
  </si>
  <si>
    <t>電気炉における電気の使用</t>
    <phoneticPr fontId="2"/>
  </si>
  <si>
    <t>原油及び天然ガスの試掘</t>
    <phoneticPr fontId="2"/>
  </si>
  <si>
    <t>原油の輸送</t>
    <phoneticPr fontId="2"/>
  </si>
  <si>
    <t>原油の精製</t>
    <phoneticPr fontId="2"/>
  </si>
  <si>
    <t>-</t>
    <phoneticPr fontId="2"/>
  </si>
  <si>
    <t>天然ガスの輸送</t>
    <phoneticPr fontId="2"/>
  </si>
  <si>
    <t>カーボンブラック</t>
    <phoneticPr fontId="2"/>
  </si>
  <si>
    <t>廃棄物の埋立処分</t>
    <phoneticPr fontId="2"/>
  </si>
  <si>
    <t>-</t>
    <phoneticPr fontId="2"/>
  </si>
  <si>
    <t>tN</t>
    <phoneticPr fontId="2"/>
  </si>
  <si>
    <r>
      <t>kg-CO</t>
    </r>
    <r>
      <rPr>
        <vertAlign val="subscript"/>
        <sz val="9"/>
        <rFont val="ＭＳ 明朝"/>
        <family val="1"/>
        <charset val="128"/>
      </rPr>
      <t>2</t>
    </r>
    <phoneticPr fontId="2"/>
  </si>
  <si>
    <t>-</t>
    <phoneticPr fontId="2"/>
  </si>
  <si>
    <r>
      <t>kg-CO</t>
    </r>
    <r>
      <rPr>
        <vertAlign val="subscript"/>
        <sz val="9"/>
        <rFont val="ＭＳ 明朝"/>
        <family val="1"/>
        <charset val="128"/>
      </rPr>
      <t>2</t>
    </r>
    <phoneticPr fontId="2"/>
  </si>
  <si>
    <t>PFCの製造</t>
    <phoneticPr fontId="2"/>
  </si>
  <si>
    <t>PFC-116使用量</t>
    <phoneticPr fontId="2"/>
  </si>
  <si>
    <t>PFC-116回収・適正処理量</t>
    <phoneticPr fontId="2"/>
  </si>
  <si>
    <t>PFC-218使用量</t>
    <phoneticPr fontId="2"/>
  </si>
  <si>
    <t>PFC-218回収・適正処理量</t>
    <phoneticPr fontId="2"/>
  </si>
  <si>
    <t>マグネシウム合金の鋳造</t>
    <phoneticPr fontId="2"/>
  </si>
  <si>
    <t>マグネシウム合金の鋳造によるSF6使用量</t>
    <phoneticPr fontId="2"/>
  </si>
  <si>
    <r>
      <t>六ふっ化硫黄（SF</t>
    </r>
    <r>
      <rPr>
        <vertAlign val="subscript"/>
        <sz val="9"/>
        <rFont val="ＭＳ 明朝"/>
        <family val="1"/>
        <charset val="128"/>
      </rPr>
      <t>6</t>
    </r>
    <r>
      <rPr>
        <sz val="9"/>
        <rFont val="ＭＳ 明朝"/>
        <family val="1"/>
        <charset val="128"/>
      </rPr>
      <t>）の製造量</t>
    </r>
    <phoneticPr fontId="2"/>
  </si>
  <si>
    <t>機器製造・使用開始時の使用量</t>
    <phoneticPr fontId="2"/>
  </si>
  <si>
    <t>機器使用開始時に封入されていた量</t>
    <phoneticPr fontId="2"/>
  </si>
  <si>
    <t>使用期間の1年間に対する比率</t>
    <phoneticPr fontId="2"/>
  </si>
  <si>
    <t>％</t>
    <phoneticPr fontId="2"/>
  </si>
  <si>
    <t>使用量</t>
    <phoneticPr fontId="2"/>
  </si>
  <si>
    <t>回収・適正処理量</t>
    <phoneticPr fontId="2"/>
  </si>
  <si>
    <t>（　　　　　）　</t>
    <phoneticPr fontId="2"/>
  </si>
  <si>
    <t>（　　　　　）</t>
    <phoneticPr fontId="2"/>
  </si>
  <si>
    <t>※ ご提供頂いたﾃﾞｰﾀは、県下の温室効果ガスｶﾞｽ排出量推計及び事業所の
　　指導・助言のための参考データとして使用し、それ以外の目的で使用する
　　ことは致しません。</t>
    <rPh sb="3" eb="5">
      <t>テイキョウ</t>
    </rPh>
    <rPh sb="5" eb="6">
      <t>イタダ</t>
    </rPh>
    <rPh sb="14" eb="16">
      <t>ケンカ</t>
    </rPh>
    <rPh sb="17" eb="19">
      <t>オンシツ</t>
    </rPh>
    <rPh sb="19" eb="21">
      <t>コウカ</t>
    </rPh>
    <rPh sb="26" eb="29">
      <t>ハイシュツリョウ</t>
    </rPh>
    <rPh sb="29" eb="31">
      <t>スイケイ</t>
    </rPh>
    <rPh sb="31" eb="32">
      <t>オヨ</t>
    </rPh>
    <rPh sb="33" eb="36">
      <t>ジギョウショ</t>
    </rPh>
    <rPh sb="49" eb="51">
      <t>サンコウ</t>
    </rPh>
    <rPh sb="66" eb="67">
      <t xml:space="preserve">
</t>
    </rPh>
    <rPh sb="67" eb="68">
      <t>デノ</t>
    </rPh>
    <rPh sb="69" eb="71">
      <t>シヨウ</t>
    </rPh>
    <phoneticPr fontId="2"/>
  </si>
  <si>
    <t>上記以外の活動（「温室効果ガス排出量算定・報告マニュアル（環境省、経済産業省）」に定めのあるものに限る）</t>
    <rPh sb="0" eb="2">
      <t>ジョウキ</t>
    </rPh>
    <rPh sb="2" eb="4">
      <t>イガイ</t>
    </rPh>
    <rPh sb="5" eb="7">
      <t>カツドウ</t>
    </rPh>
    <rPh sb="29" eb="32">
      <t>カンキョウショウ</t>
    </rPh>
    <rPh sb="33" eb="35">
      <t>ケイザイ</t>
    </rPh>
    <rPh sb="35" eb="37">
      <t>サンギョウ</t>
    </rPh>
    <rPh sb="37" eb="38">
      <t>ショウ</t>
    </rPh>
    <rPh sb="41" eb="42">
      <t>サダ</t>
    </rPh>
    <rPh sb="49" eb="50">
      <t>カギ</t>
    </rPh>
    <phoneticPr fontId="2"/>
  </si>
  <si>
    <t>←出荷額が０円の場合は、備考欄にその理由を記載して下さい。</t>
    <rPh sb="1" eb="3">
      <t>シュッカ</t>
    </rPh>
    <rPh sb="3" eb="4">
      <t>ガク</t>
    </rPh>
    <rPh sb="6" eb="7">
      <t>エン</t>
    </rPh>
    <rPh sb="8" eb="10">
      <t>バアイ</t>
    </rPh>
    <rPh sb="12" eb="14">
      <t>ビコウ</t>
    </rPh>
    <rPh sb="14" eb="15">
      <t>ラン</t>
    </rPh>
    <rPh sb="18" eb="20">
      <t>リユウ</t>
    </rPh>
    <rPh sb="21" eb="23">
      <t>キサイ</t>
    </rPh>
    <rPh sb="25" eb="26">
      <t>クダ</t>
    </rPh>
    <phoneticPr fontId="2"/>
  </si>
  <si>
    <r>
      <t>m</t>
    </r>
    <r>
      <rPr>
        <vertAlign val="superscript"/>
        <sz val="11"/>
        <rFont val="ＭＳ Ｐゴシック"/>
        <family val="3"/>
        <charset val="128"/>
      </rPr>
      <t>2</t>
    </r>
    <phoneticPr fontId="2"/>
  </si>
  <si>
    <t>注：活動区分については、「温室効果ガス排出量算定・報告マニュアル(環境省）」に従って記載すること。</t>
    <rPh sb="0" eb="1">
      <t>チュウ</t>
    </rPh>
    <rPh sb="2" eb="4">
      <t>カツドウ</t>
    </rPh>
    <rPh sb="4" eb="6">
      <t>クブン</t>
    </rPh>
    <rPh sb="13" eb="15">
      <t>オンシツ</t>
    </rPh>
    <rPh sb="15" eb="17">
      <t>コウカ</t>
    </rPh>
    <rPh sb="19" eb="21">
      <t>ハイシュツ</t>
    </rPh>
    <rPh sb="21" eb="22">
      <t>リョウ</t>
    </rPh>
    <rPh sb="22" eb="24">
      <t>サンテイ</t>
    </rPh>
    <rPh sb="25" eb="27">
      <t>ホウコク</t>
    </rPh>
    <rPh sb="33" eb="36">
      <t>カンキョウショウ</t>
    </rPh>
    <phoneticPr fontId="2"/>
  </si>
  <si>
    <t xml:space="preserve">←環境省HP「温室効果ガス排出量算定・報告・公表制度」内 </t>
    <rPh sb="1" eb="4">
      <t>カンキョウショウ</t>
    </rPh>
    <rPh sb="27" eb="28">
      <t>ナイ</t>
    </rPh>
    <phoneticPr fontId="2"/>
  </si>
  <si>
    <t>←業務用自家用車の台数が５台未満の場合は台数のみを(3)①～⑤に記入してください。</t>
  </si>
  <si>
    <t>-</t>
    <phoneticPr fontId="2"/>
  </si>
  <si>
    <t>半導体素子等の加工工程でのドライエッチング等におけるNF3の使用</t>
    <phoneticPr fontId="2"/>
  </si>
  <si>
    <t>半導体
（リモートプラズマ）</t>
    <rPh sb="0" eb="3">
      <t>ハンドウタイ</t>
    </rPh>
    <phoneticPr fontId="2"/>
  </si>
  <si>
    <t>使用量×単位使用量当たりの排出量－回収・適正処理量</t>
    <phoneticPr fontId="2"/>
  </si>
  <si>
    <t>半導体
（リモートプラズマ以外）</t>
    <rPh sb="0" eb="3">
      <t>ハンドウタイ</t>
    </rPh>
    <rPh sb="13" eb="15">
      <t>イガイ</t>
    </rPh>
    <phoneticPr fontId="2"/>
  </si>
  <si>
    <t>液晶デバイス
（リモートプラズマ）</t>
    <rPh sb="0" eb="2">
      <t>エキショウ</t>
    </rPh>
    <phoneticPr fontId="2"/>
  </si>
  <si>
    <t>液晶デバイス
（リモートプラズマ以外）</t>
    <rPh sb="0" eb="2">
      <t>エキショウ</t>
    </rPh>
    <rPh sb="16" eb="18">
      <t>イガイ</t>
    </rPh>
    <phoneticPr fontId="2"/>
  </si>
  <si>
    <t>事業所番号</t>
    <phoneticPr fontId="2"/>
  </si>
  <si>
    <t>←着色されていないセルは入力不要です(以下同じ）。</t>
    <rPh sb="1" eb="3">
      <t>チャクショク</t>
    </rPh>
    <rPh sb="12" eb="14">
      <t>ニュウリョク</t>
    </rPh>
    <rPh sb="14" eb="16">
      <t>フヨウ</t>
    </rPh>
    <rPh sb="19" eb="21">
      <t>イカ</t>
    </rPh>
    <rPh sb="21" eb="22">
      <t>オナ</t>
    </rPh>
    <phoneticPr fontId="2"/>
  </si>
  <si>
    <t>※ ご提供頂いたﾃﾞｰﾀは、県下の温室効果ガス排出量推計及び事業所の
　　指導・助言のための参考データとして使用し、それ以外の目的で使用する
　　ことは致しません。</t>
    <rPh sb="3" eb="5">
      <t>テイキョウ</t>
    </rPh>
    <rPh sb="5" eb="6">
      <t>イタダ</t>
    </rPh>
    <rPh sb="14" eb="16">
      <t>ケンカ</t>
    </rPh>
    <rPh sb="17" eb="19">
      <t>オンシツ</t>
    </rPh>
    <rPh sb="19" eb="21">
      <t>コウカ</t>
    </rPh>
    <rPh sb="23" eb="26">
      <t>ハイシュツリョウ</t>
    </rPh>
    <rPh sb="26" eb="28">
      <t>スイケイ</t>
    </rPh>
    <rPh sb="28" eb="29">
      <t>オヨ</t>
    </rPh>
    <rPh sb="30" eb="33">
      <t>ジギョウショ</t>
    </rPh>
    <rPh sb="46" eb="48">
      <t>サンコウ</t>
    </rPh>
    <rPh sb="63" eb="64">
      <t xml:space="preserve">
</t>
    </rPh>
    <rPh sb="64" eb="65">
      <t>デノ</t>
    </rPh>
    <rPh sb="66" eb="68">
      <t>シヨウ</t>
    </rPh>
    <phoneticPr fontId="2"/>
  </si>
  <si>
    <t>三ふっ化
窒素</t>
    <rPh sb="0" eb="1">
      <t>サン</t>
    </rPh>
    <rPh sb="3" eb="4">
      <t>カ</t>
    </rPh>
    <rPh sb="5" eb="7">
      <t>チッソ</t>
    </rPh>
    <phoneticPr fontId="2"/>
  </si>
  <si>
    <t>三ふっ化窒素(NF3)の製造</t>
    <rPh sb="0" eb="1">
      <t>サン</t>
    </rPh>
    <rPh sb="3" eb="4">
      <t>カ</t>
    </rPh>
    <rPh sb="4" eb="6">
      <t>チッソ</t>
    </rPh>
    <rPh sb="12" eb="14">
      <t>セイゾウ</t>
    </rPh>
    <phoneticPr fontId="2"/>
  </si>
  <si>
    <t>三ふっ化窒素</t>
    <rPh sb="0" eb="1">
      <t>サン</t>
    </rPh>
    <rPh sb="3" eb="4">
      <t>カ</t>
    </rPh>
    <rPh sb="4" eb="6">
      <t>チッソ</t>
    </rPh>
    <phoneticPr fontId="2"/>
  </si>
  <si>
    <t>NF3</t>
    <phoneticPr fontId="2"/>
  </si>
  <si>
    <t>1･2-ジフルオロエタン</t>
    <phoneticPr fontId="2"/>
  </si>
  <si>
    <t>HFC-152</t>
    <phoneticPr fontId="2"/>
  </si>
  <si>
    <t>1･1･1･2･3･3-ヘキサフルオロプロパン</t>
    <phoneticPr fontId="2"/>
  </si>
  <si>
    <t>HFC-236ea</t>
    <phoneticPr fontId="2"/>
  </si>
  <si>
    <t>1･1･1･2･2･3-ヘキサフルオロプロパン</t>
    <phoneticPr fontId="2"/>
  </si>
  <si>
    <t>HFC-236cb</t>
    <phoneticPr fontId="2"/>
  </si>
  <si>
    <t>1･1･1･3･3-ペンタフルオロプロパン</t>
    <phoneticPr fontId="2"/>
  </si>
  <si>
    <t>HFC-245fa</t>
    <phoneticPr fontId="2"/>
  </si>
  <si>
    <t>1･1･1･3･3-ペンタフルオロブタン</t>
    <phoneticPr fontId="2"/>
  </si>
  <si>
    <t>HFC-365mfc</t>
    <phoneticPr fontId="2"/>
  </si>
  <si>
    <t>パーフルオロシクロプロパン</t>
    <phoneticPr fontId="2"/>
  </si>
  <si>
    <t>パーフルオロデカリン</t>
    <phoneticPr fontId="2"/>
  </si>
  <si>
    <t>PFC-91-18</t>
    <phoneticPr fontId="2"/>
  </si>
  <si>
    <t>上記以外の電気</t>
    <rPh sb="0" eb="2">
      <t>ジョウキ</t>
    </rPh>
    <rPh sb="2" eb="4">
      <t>イガイ</t>
    </rPh>
    <rPh sb="5" eb="7">
      <t>デンキ</t>
    </rPh>
    <rPh sb="6" eb="7">
      <t>デンデン</t>
    </rPh>
    <phoneticPr fontId="2"/>
  </si>
  <si>
    <t>　　年度</t>
    <rPh sb="2" eb="4">
      <t>ネンド</t>
    </rPh>
    <phoneticPr fontId="2"/>
  </si>
  <si>
    <t>関西電力(株)</t>
    <rPh sb="0" eb="2">
      <t>カンサイ</t>
    </rPh>
    <rPh sb="2" eb="4">
      <t>デンリョク</t>
    </rPh>
    <rPh sb="4" eb="7">
      <t>カブ</t>
    </rPh>
    <phoneticPr fontId="2"/>
  </si>
  <si>
    <t>kL</t>
    <phoneticPr fontId="2"/>
  </si>
  <si>
    <t>kg</t>
    <phoneticPr fontId="2"/>
  </si>
  <si>
    <t>26.9</t>
    <phoneticPr fontId="2"/>
  </si>
  <si>
    <t>木材</t>
    <rPh sb="0" eb="2">
      <t>モクザイ</t>
    </rPh>
    <phoneticPr fontId="2"/>
  </si>
  <si>
    <t>参考</t>
    <rPh sb="0" eb="2">
      <t>サンコウ</t>
    </rPh>
    <phoneticPr fontId="2"/>
  </si>
  <si>
    <t>再エネ電気由来</t>
    <rPh sb="0" eb="1">
      <t>サイ</t>
    </rPh>
    <rPh sb="3" eb="5">
      <t>デンキ</t>
    </rPh>
    <rPh sb="5" eb="7">
      <t>ユライ</t>
    </rPh>
    <phoneticPr fontId="2"/>
  </si>
  <si>
    <t>再エネ熱由来</t>
    <rPh sb="0" eb="1">
      <t>サイ</t>
    </rPh>
    <rPh sb="3" eb="4">
      <t>ネツ</t>
    </rPh>
    <rPh sb="4" eb="6">
      <t>ユライ</t>
    </rPh>
    <phoneticPr fontId="2"/>
  </si>
  <si>
    <t>GJ</t>
    <phoneticPr fontId="2"/>
  </si>
  <si>
    <t>他人へ供給した電気（化石燃料使用分）</t>
    <rPh sb="0" eb="2">
      <t>タニン</t>
    </rPh>
    <rPh sb="3" eb="5">
      <t>キョウキュウ</t>
    </rPh>
    <rPh sb="7" eb="9">
      <t>デンキ</t>
    </rPh>
    <rPh sb="10" eb="12">
      <t>カセキ</t>
    </rPh>
    <rPh sb="12" eb="14">
      <t>ネンリョウ</t>
    </rPh>
    <rPh sb="14" eb="16">
      <t>シヨウ</t>
    </rPh>
    <rPh sb="16" eb="17">
      <t>ブン</t>
    </rPh>
    <phoneticPr fontId="2"/>
  </si>
  <si>
    <t>化石燃料で発電し自家消費した量</t>
    <rPh sb="0" eb="2">
      <t>カセキ</t>
    </rPh>
    <rPh sb="2" eb="4">
      <t>ネンリョウ</t>
    </rPh>
    <rPh sb="5" eb="7">
      <t>ハツデン</t>
    </rPh>
    <rPh sb="8" eb="10">
      <t>ジカ</t>
    </rPh>
    <rPh sb="10" eb="12">
      <t>ショウヒ</t>
    </rPh>
    <rPh sb="14" eb="15">
      <t>リョウ</t>
    </rPh>
    <phoneticPr fontId="2"/>
  </si>
  <si>
    <t>自家発電量</t>
    <rPh sb="0" eb="2">
      <t>ジカ</t>
    </rPh>
    <rPh sb="2" eb="4">
      <t>ハツデン</t>
    </rPh>
    <rPh sb="4" eb="5">
      <t>リョウ</t>
    </rPh>
    <phoneticPr fontId="2"/>
  </si>
  <si>
    <t>(１号報告書)</t>
    <rPh sb="2" eb="3">
      <t>ゴウ</t>
    </rPh>
    <rPh sb="3" eb="6">
      <t>ホウコクショ</t>
    </rPh>
    <phoneticPr fontId="2"/>
  </si>
  <si>
    <t>CNG(天然ガス)</t>
    <rPh sb="4" eb="6">
      <t>テンネン</t>
    </rPh>
    <phoneticPr fontId="2"/>
  </si>
  <si>
    <r>
      <t>m</t>
    </r>
    <r>
      <rPr>
        <vertAlign val="superscript"/>
        <sz val="10.5"/>
        <rFont val="ＭＳ 明朝"/>
        <family val="1"/>
        <charset val="128"/>
      </rPr>
      <t>3</t>
    </r>
    <phoneticPr fontId="2"/>
  </si>
  <si>
    <t>省エネ責任者の設置、社内研修体制の整備等</t>
    <rPh sb="14" eb="16">
      <t>タイセイ</t>
    </rPh>
    <rPh sb="17" eb="19">
      <t>セイビ</t>
    </rPh>
    <rPh sb="19" eb="20">
      <t>トウ</t>
    </rPh>
    <phoneticPr fontId="2"/>
  </si>
  <si>
    <t>省エネ責任者の設置、社内研修体制の整備等の要請</t>
    <rPh sb="14" eb="16">
      <t>タイセイ</t>
    </rPh>
    <rPh sb="17" eb="19">
      <t>セイビ</t>
    </rPh>
    <rPh sb="19" eb="20">
      <t>トウ</t>
    </rPh>
    <rPh sb="21" eb="23">
      <t>ヨウセイ</t>
    </rPh>
    <phoneticPr fontId="2"/>
  </si>
  <si>
    <t>⑭</t>
    <phoneticPr fontId="2"/>
  </si>
  <si>
    <t>燃料使用量等の把握の要請</t>
    <rPh sb="0" eb="2">
      <t>ネンリョウ</t>
    </rPh>
    <rPh sb="2" eb="5">
      <t>シヨウリョウ</t>
    </rPh>
    <rPh sb="5" eb="6">
      <t>トウ</t>
    </rPh>
    <rPh sb="7" eb="9">
      <t>ハアク</t>
    </rPh>
    <rPh sb="10" eb="12">
      <t>ヨウセイ</t>
    </rPh>
    <phoneticPr fontId="2"/>
  </si>
  <si>
    <t>Well to Wheelの観点における二酸化炭素排出量の低いエネルギーの採用の要請</t>
    <rPh sb="14" eb="16">
      <t>カンテン</t>
    </rPh>
    <rPh sb="20" eb="23">
      <t>ニサンカ</t>
    </rPh>
    <rPh sb="23" eb="25">
      <t>タンソ</t>
    </rPh>
    <rPh sb="25" eb="28">
      <t>ハイシュツリョウ</t>
    </rPh>
    <rPh sb="29" eb="30">
      <t>ヒク</t>
    </rPh>
    <rPh sb="37" eb="39">
      <t>サイヨウ</t>
    </rPh>
    <rPh sb="40" eb="42">
      <t>ヨウセイ</t>
    </rPh>
    <phoneticPr fontId="2"/>
  </si>
  <si>
    <t>車両の燃料使用量等の把握</t>
    <rPh sb="0" eb="2">
      <t>シャリョウ</t>
    </rPh>
    <rPh sb="3" eb="5">
      <t>ネンリョウ</t>
    </rPh>
    <rPh sb="5" eb="8">
      <t>シヨウリョウ</t>
    </rPh>
    <rPh sb="8" eb="9">
      <t>トウ</t>
    </rPh>
    <rPh sb="10" eb="12">
      <t>ハアク</t>
    </rPh>
    <phoneticPr fontId="2"/>
  </si>
  <si>
    <t>Well toWheelの観点における二酸化炭素排出量の低いエネルギーの採用</t>
    <rPh sb="13" eb="15">
      <t>カンテン</t>
    </rPh>
    <rPh sb="19" eb="22">
      <t>ニサンカ</t>
    </rPh>
    <rPh sb="22" eb="24">
      <t>タンソ</t>
    </rPh>
    <rPh sb="24" eb="27">
      <t>ハイシュツリョウ</t>
    </rPh>
    <rPh sb="28" eb="29">
      <t>ヒク</t>
    </rPh>
    <rPh sb="36" eb="38">
      <t>サイヨウ</t>
    </rPh>
    <phoneticPr fontId="2"/>
  </si>
  <si>
    <t xml:space="preserve"> (2) クレジットによる削減量</t>
    <rPh sb="13" eb="15">
      <t>サクゲン</t>
    </rPh>
    <rPh sb="15" eb="16">
      <t>リョウ</t>
    </rPh>
    <phoneticPr fontId="2"/>
  </si>
  <si>
    <t>目標（2030）年度</t>
    <rPh sb="0" eb="2">
      <t>モクヒョウ</t>
    </rPh>
    <rPh sb="8" eb="10">
      <t>ネンド</t>
    </rPh>
    <phoneticPr fontId="2"/>
  </si>
  <si>
    <t>県内</t>
    <rPh sb="0" eb="2">
      <t>ケンナイ</t>
    </rPh>
    <phoneticPr fontId="2"/>
  </si>
  <si>
    <t>J-ク
レジ
ット
等</t>
    <rPh sb="10" eb="11">
      <t>トウ</t>
    </rPh>
    <phoneticPr fontId="2"/>
  </si>
  <si>
    <t>MWｈ</t>
    <phoneticPr fontId="2"/>
  </si>
  <si>
    <t>省エネ由来・
森林由来</t>
    <rPh sb="0" eb="1">
      <t>ショウ</t>
    </rPh>
    <rPh sb="3" eb="5">
      <t>ユライ</t>
    </rPh>
    <rPh sb="7" eb="9">
      <t>シンリン</t>
    </rPh>
    <rPh sb="9" eb="11">
      <t>ユライ</t>
    </rPh>
    <phoneticPr fontId="2"/>
  </si>
  <si>
    <r>
      <t>t-CO</t>
    </r>
    <r>
      <rPr>
        <vertAlign val="subscript"/>
        <sz val="11"/>
        <rFont val="ＭＳ 明朝"/>
        <family val="1"/>
        <charset val="128"/>
      </rPr>
      <t>2</t>
    </r>
    <phoneticPr fontId="2"/>
  </si>
  <si>
    <t>MWh</t>
    <phoneticPr fontId="2"/>
  </si>
  <si>
    <t>合計（C)</t>
    <rPh sb="0" eb="2">
      <t>ゴウケイ</t>
    </rPh>
    <phoneticPr fontId="2"/>
  </si>
  <si>
    <t>差し引き後排出量（A)－
（B)－（C)</t>
    <rPh sb="0" eb="1">
      <t>サ</t>
    </rPh>
    <rPh sb="2" eb="3">
      <t>ヒ</t>
    </rPh>
    <rPh sb="4" eb="5">
      <t>ゴ</t>
    </rPh>
    <rPh sb="5" eb="8">
      <t>ハイシュツリョウ</t>
    </rPh>
    <phoneticPr fontId="2"/>
  </si>
  <si>
    <t>備考３：償却量が他事業所の報告と重複しないようにすること。</t>
    <rPh sb="0" eb="2">
      <t>ビコウ</t>
    </rPh>
    <rPh sb="4" eb="7">
      <t>ショウキャクリョウ</t>
    </rPh>
    <rPh sb="8" eb="9">
      <t>タ</t>
    </rPh>
    <rPh sb="9" eb="12">
      <t>ジギョウショ</t>
    </rPh>
    <rPh sb="13" eb="15">
      <t>ホウコク</t>
    </rPh>
    <rPh sb="16" eb="18">
      <t>ジュウフク</t>
    </rPh>
    <phoneticPr fontId="2"/>
  </si>
  <si>
    <t>その他、緑化等の取組で特に報告したいもの</t>
    <rPh sb="2" eb="3">
      <t>タ</t>
    </rPh>
    <rPh sb="4" eb="6">
      <t>リョクカ</t>
    </rPh>
    <rPh sb="6" eb="7">
      <t>トウ</t>
    </rPh>
    <rPh sb="8" eb="9">
      <t>ト</t>
    </rPh>
    <rPh sb="9" eb="10">
      <t>ク</t>
    </rPh>
    <rPh sb="11" eb="12">
      <t>トク</t>
    </rPh>
    <rPh sb="13" eb="15">
      <t>ホウコク</t>
    </rPh>
    <phoneticPr fontId="2"/>
  </si>
  <si>
    <t>脱炭素社会の実現に向けた取組</t>
    <rPh sb="0" eb="1">
      <t>ダツ</t>
    </rPh>
    <rPh sb="1" eb="3">
      <t>タンソ</t>
    </rPh>
    <rPh sb="3" eb="5">
      <t>シャカイ</t>
    </rPh>
    <rPh sb="6" eb="8">
      <t>ジツゲン</t>
    </rPh>
    <rPh sb="9" eb="10">
      <t>ム</t>
    </rPh>
    <rPh sb="12" eb="13">
      <t>ト</t>
    </rPh>
    <rPh sb="13" eb="14">
      <t>ク</t>
    </rPh>
    <phoneticPr fontId="2"/>
  </si>
  <si>
    <t>その他</t>
    <rPh sb="2" eb="3">
      <t>ホカ</t>
    </rPh>
    <phoneticPr fontId="2"/>
  </si>
  <si>
    <t>エネルギー使用設備の機器管理台帳、管理規定の整備とエネルギー使用量の把握</t>
  </si>
  <si>
    <t>環境マネジメントシステムの導入等、自主的な行動計画の策定と管理体制の整備、従業員への教育、環境情報の公開・提供</t>
  </si>
  <si>
    <t>二酸化炭素排出原単位の低いエネルギーの採用（排出係数の低い電気の利用など）</t>
    <phoneticPr fontId="2"/>
  </si>
  <si>
    <t>原材料の変更による特定物質排出量の抑制</t>
  </si>
  <si>
    <t>工程の削減・連続化・効率化（AI（人工知能）・IoT（Internet of Things）の導入やDX（デジタルトランスフォーメーション）等を含む。）</t>
  </si>
  <si>
    <t>生産設備の省エネルギー機能の発揮のための当該生産設備の定期的な点検整備</t>
  </si>
  <si>
    <t>(1)　燃焼設備における最適燃焼制御のための空気比等の点検整備</t>
  </si>
  <si>
    <t>省エネルギー等低炭素型事業活動の徹底</t>
    <phoneticPr fontId="2"/>
  </si>
  <si>
    <t>(2)　廃熱回収設備における温度等の点検整備</t>
  </si>
  <si>
    <t>(3)　蒸気利用設備における蒸気圧等の点検整備</t>
  </si>
  <si>
    <t>(4)　熱利用設備（加熱設備）における炉壁外面温度、炉圧等の点検整備</t>
  </si>
  <si>
    <t>(5)　熱利用設備（熱源設備）における効率の把握及び圧力、冷温水温度等の点検整備</t>
  </si>
  <si>
    <t>(6)　熱媒体の配管・継ぎ手・バルブ等の保温・断熱、スチームトラップの点検整備</t>
  </si>
  <si>
    <t>(7)　ポンプ、ファン・ブロワー、コンプレッサー等の流体機器における圧力及び吐出量及び配管等の点検整備</t>
  </si>
  <si>
    <t>(8)　電動力応用設備、電気加熱設備等における稼働台数・時間や電気の損失を低減するための点検整備</t>
  </si>
  <si>
    <t>(9)　その他生産設備の点検整備</t>
  </si>
  <si>
    <t>空気調和設備等のエネルギー効率の良い運転手法の採用及び点検及び保守管理</t>
  </si>
  <si>
    <t>(1)　空気調和設備の燃焼設備における最適燃焼制御のための空気比等の点検及び保守管理</t>
  </si>
  <si>
    <t>(2)　空気調和設備の熱源設備における効率の把握及び冷温水温度等の点検及び保守管理</t>
  </si>
  <si>
    <t>(3)　蒸気利用設備における蒸気圧等の点検及び保守管理</t>
  </si>
  <si>
    <t>(4)　熱媒体の配管・継ぎ手・バルブ等の断熱の点検及び保守管理</t>
  </si>
  <si>
    <t>(5)　ポンプ、ファン等の流体機器における圧力及び吐出量等の点検及び保守管理</t>
  </si>
  <si>
    <t>(6)　その他の設備の点検及び保守管理</t>
  </si>
  <si>
    <t>(7)　空気調和設備、熱源設備、換気設備の実態に応じた時間・区画を管理した運転手法の採用</t>
  </si>
  <si>
    <t>(8)　外気導入量の適正化や外気温に応じた効率の良い運転手法の採用</t>
  </si>
  <si>
    <t>(9)　エレべーターの台数制御等利用状況に応じた運転手法の採用</t>
  </si>
  <si>
    <t>(10)　その他設備のエネルギー効率の良い運転手法の採用</t>
  </si>
  <si>
    <t>受変電設備・配電設備における点検及び保守管理（不要な変圧器等の停止及び台数制御など総合的な効率の向上や進相コンデンサの管理等）</t>
  </si>
  <si>
    <t>照明設備の照度、点灯時間等の点検及び保守管理</t>
  </si>
  <si>
    <t>発電設備及びコージェネレーション設備等における高効率運転のための点検及び保守管理</t>
  </si>
  <si>
    <t>エネルギー効率の良い事務用機器、業務用機器等の使用、点検及び保守管理</t>
  </si>
  <si>
    <t>工場エネルギー管理システム（ＦＥＭＳ）、ビルエネルギー管理システム（ＢＥＭＳ）の導入等によるエネルギーの総合的な管理と効率的な利用</t>
  </si>
  <si>
    <t>(1)県の呼びかける冷暖房温度を勘案した室内温度管理の適正化</t>
  </si>
  <si>
    <t>(2)昼休みの一斉消灯</t>
  </si>
  <si>
    <t>(3)会議室などの冷房機器の使用後の運転停止</t>
  </si>
  <si>
    <t>省エネ診断の受診及び対策の検討実施（ESCO事業者（エネルギーの使用の合理化に関する包括的なサービスを提供する者をいう。）等の活用を含む。）</t>
    <rPh sb="66" eb="67">
      <t>フク</t>
    </rPh>
    <phoneticPr fontId="2"/>
  </si>
  <si>
    <t>非効率石炭火力発電の休廃止、又は二酸化炭素排出原単位の低いエネルギーへの早期転換</t>
  </si>
  <si>
    <t>燃料転換（二酸化炭素排出原単位の低いエネルギーを使用する設備の採用）</t>
    <rPh sb="10" eb="12">
      <t>ハイシュツ</t>
    </rPh>
    <phoneticPr fontId="2"/>
  </si>
  <si>
    <t>生産設備における省エネルギー型設備等の採用</t>
  </si>
  <si>
    <t>(1)　燃焼設備における最適燃焼制御装置や高効率ボイラー等の採用</t>
  </si>
  <si>
    <t>(2)　蒸気利用設備における必要に応じた高効率スチームドレンセパレータ等の採用</t>
  </si>
  <si>
    <t>(3)　熱利用設備（加熱設備）における熱伝達率、放射率、断熱性の向上のための設備の採用</t>
  </si>
  <si>
    <t>(4)　熱利用設備（熱源設備）における高効率ヒートポンプ式熱源設備等の採用</t>
  </si>
  <si>
    <t>(5)　断熱性能の高い配管・継ぎ手・バルブ等の採用及びエネルギー損失の少ない合理的な配置</t>
  </si>
  <si>
    <t>(6)  使用用途に適したポンプ、ファン・ブロワー、コンプレッサー等高効率流体機器の採用及びエネルギー損失の少ない合理的な配置</t>
  </si>
  <si>
    <t>(7)　高性能電気加熱設備や電気使用設備における高効率モータ及びインバーター制御装置等の採用</t>
  </si>
  <si>
    <t>(8)　その他省エネルギー型機器の採用</t>
  </si>
  <si>
    <t>廃熱を有効利用する設備の採用（リジェネレイティブ・バーナーや、バイナリー発電等の採用）</t>
  </si>
  <si>
    <t>空気調和設備等における省エネルギー型設備等の採用</t>
  </si>
  <si>
    <t>(1)　空気調和設備における最適制御装置等の採用</t>
  </si>
  <si>
    <t>(2)　空気調和設備の燃焼設備における最適燃焼制御装置や高効率ボイラー等の採用</t>
  </si>
  <si>
    <t>(3)　空気調和設備の熱源設備における高効率ヒートポンプ式熱源設備等の採用</t>
  </si>
  <si>
    <t>(4)　断熱性能の高い配管・継ぎ手・バルブ等の採用及びエネルギー損失の少ない合理的な配置</t>
  </si>
  <si>
    <t>(5)  使用用途に適したポンプ、ファン等高効率の流体機器等の採用及びエネルギー損失の少ない合理的な配置</t>
  </si>
  <si>
    <t>(6)　電気使用設備における高効率モータやインバーター制御装置等の採用</t>
  </si>
  <si>
    <t>(7)　その他省エネルギー型機器の採用</t>
  </si>
  <si>
    <t>需要と将来動向にあった適正な受変電設備・配電設備の採用（高効率変圧器や進相コンデンサ等の採用）</t>
  </si>
  <si>
    <t>LED(発光ダイオード)照明等高効率照明機器や人感センサー等の照明制御装置の採用</t>
  </si>
  <si>
    <t>需要と将来動向にあった適正な種類・規模の発電設備及びコージェネレーションシステム、蓄熱システム、燃料電池等の採用</t>
  </si>
  <si>
    <t>建築物等の断熱性能を高める省エネ改修及びＺＥＢ（ネットゼロ・エネルギー・ビル）化</t>
  </si>
  <si>
    <t>太陽光発電、風力発電、バイオマスボイラーその他の再生可能エネルギー生産設備の設置等による利用</t>
  </si>
  <si>
    <t>太陽光、風力、木質バイオマスなどを利用した再生可能エネルギーを他者から受給して利用</t>
  </si>
  <si>
    <t>工程から発生する副生ガス、廃棄物の焼却排熱、下水の熱その他の未利用エネルギーの利用</t>
  </si>
  <si>
    <t>地球温暖化係数が低い物質への転換又は特定物質に該当しない物質（グリーン冷媒等）及び当該物質を用いる機器技術の開発・活用</t>
  </si>
  <si>
    <t>ハイドロフルオロカーボン等の容器への充てん時・製品への封入時等の漏えい防止の徹底</t>
  </si>
  <si>
    <t>ハイドロフルオロカーボン等使用機器からの冷媒等の回収</t>
  </si>
  <si>
    <t>ハイドロフルオロカーボン等の代替物質使用機器の使用優先</t>
  </si>
  <si>
    <t>ハイドロフルオロカーボン等使用機器の漏洩防止のための点検及び保守管理</t>
    <rPh sb="28" eb="29">
      <t>オヨ</t>
    </rPh>
    <rPh sb="30" eb="32">
      <t>ホシュ</t>
    </rPh>
    <rPh sb="32" eb="34">
      <t>カンリ</t>
    </rPh>
    <phoneticPr fontId="2"/>
  </si>
  <si>
    <t>廃棄物処理等によるメタン削減対策又は焼却施設等燃焼過程から排出される一酸化二窒素削減対策</t>
    <rPh sb="5" eb="6">
      <t>トウ</t>
    </rPh>
    <phoneticPr fontId="2"/>
  </si>
  <si>
    <t>事業所における樹木等による緑化</t>
  </si>
  <si>
    <t>兵庫県内における樹木等による緑化、森林保全等の取組</t>
  </si>
  <si>
    <t>「豊かな森づくり活動」や「豊かな海づくり活動」など低炭素活動プロジェクトを実施する「ひょうごグリーンエネルギー・ブルーカーボン基金」（事務局：公益財団法人ひょうご環境創造協会）への寄附</t>
  </si>
  <si>
    <t>低炭素実行計画等に基づく全社としての目標に対する達成状況</t>
    <rPh sb="0" eb="3">
      <t>テイタンソ</t>
    </rPh>
    <rPh sb="3" eb="5">
      <t>ジッコウ</t>
    </rPh>
    <rPh sb="5" eb="7">
      <t>ケイカク</t>
    </rPh>
    <rPh sb="7" eb="8">
      <t>トウ</t>
    </rPh>
    <rPh sb="9" eb="10">
      <t>モト</t>
    </rPh>
    <rPh sb="12" eb="14">
      <t>ゼンシャ</t>
    </rPh>
    <rPh sb="18" eb="20">
      <t>モクヒョウ</t>
    </rPh>
    <rPh sb="21" eb="22">
      <t>タイ</t>
    </rPh>
    <rPh sb="24" eb="26">
      <t>タッセイ</t>
    </rPh>
    <rPh sb="26" eb="28">
      <t>ジョウキョウ</t>
    </rPh>
    <phoneticPr fontId="2"/>
  </si>
  <si>
    <t>環境に配慮した製品の開発や販売、環境に配慮した商品、材料等の購入（グリーン購入）</t>
  </si>
  <si>
    <t>脱炭素社会の実現に向けた取組</t>
    <phoneticPr fontId="2"/>
  </si>
  <si>
    <t>CO2フリー燃料（水素、アンモニア、LNG等）など次世代エネルギー技術の開発・活用</t>
  </si>
  <si>
    <t>CCU/カーボンリサイクル/バイオマスによる原料転換技術の開発・活用（生産活動から排出されるCO2を分離・回収して原料として再利用、光合成によりCO2を吸収したバイオマス資源を原燃料に利用する等）</t>
  </si>
  <si>
    <t>CCS技術の開発・活用（生産活動から排出されるCO2を分離・回収して貯留）</t>
  </si>
  <si>
    <t>再生可能エネルギーの利用に関するイニシアティブ等への参画</t>
    <rPh sb="23" eb="24">
      <t>トウ</t>
    </rPh>
    <phoneticPr fontId="2"/>
  </si>
  <si>
    <t>気候変動対策に取り組む国際的イニシアティブ等への参画</t>
  </si>
  <si>
    <t>グリーンファイナンスの推進(TCFDによる情報開示の促進等)</t>
    <phoneticPr fontId="2"/>
  </si>
  <si>
    <t>カーボンフットプリントの導入やLCA（ライフサイクルアセスメント）、サプライチェーン全体を見据えた取組</t>
  </si>
  <si>
    <t>グリーンボンド（環境債）の発行</t>
  </si>
  <si>
    <t>未利用エネルギー等の業種間の連携</t>
  </si>
  <si>
    <t>エネルギーの地産地消並びに面的利用</t>
  </si>
  <si>
    <t>その他企業経営等における脱炭素化の促進</t>
  </si>
  <si>
    <t>特定物質排出抑制措置一覧（改正後）</t>
    <rPh sb="0" eb="2">
      <t>トクテイ</t>
    </rPh>
    <rPh sb="2" eb="4">
      <t>ブッシツ</t>
    </rPh>
    <rPh sb="4" eb="6">
      <t>ハイシュツ</t>
    </rPh>
    <rPh sb="6" eb="8">
      <t>ヨクセイ</t>
    </rPh>
    <rPh sb="8" eb="10">
      <t>ソチ</t>
    </rPh>
    <rPh sb="10" eb="12">
      <t>イチラン</t>
    </rPh>
    <rPh sb="13" eb="16">
      <t>カイセイゴ</t>
    </rPh>
    <phoneticPr fontId="2"/>
  </si>
  <si>
    <t>エネルギー使用設備の機器管理台帳、管理規定の整備とエネルギー使用量の把握</t>
    <phoneticPr fontId="2"/>
  </si>
  <si>
    <t>環境マネジメントシステムの導入等、自主的な行動計画の策定と管理体制の整備、従業員への教育、環境情報の公開・提供</t>
    <phoneticPr fontId="2"/>
  </si>
  <si>
    <t>工程の削減・連続化・効率化（AI（人工知能）・IoT（Internet of Things）の導入やDX（デジタルトランスフォーメーション）等を含む。）</t>
    <phoneticPr fontId="2"/>
  </si>
  <si>
    <t>空気調和設備等のエネルギー効率の良い運転手法の採用及び点検及び保守管理</t>
    <phoneticPr fontId="2"/>
  </si>
  <si>
    <t>(1)　空気調和設備の燃焼設備における最適燃焼制御のための空気比等の点検及び保守管理</t>
    <phoneticPr fontId="2"/>
  </si>
  <si>
    <t>受変電設備・配電設備における点検及び保守管理（不要な変圧器等の停止及び台数制御など総合的な効率の向上や進相コンデンサの管理等）</t>
    <phoneticPr fontId="2"/>
  </si>
  <si>
    <t>照明設備の照度、点灯時間等の点検及び保守管理</t>
    <phoneticPr fontId="2"/>
  </si>
  <si>
    <t>発電設備及びコージェネレーション設備等における高効率運転のための点検及び保守管理</t>
    <phoneticPr fontId="2"/>
  </si>
  <si>
    <t>エネルギー効率の良い事務用機器、業務用機器等の使用、点検及び保守管理</t>
    <phoneticPr fontId="2"/>
  </si>
  <si>
    <t>工場エネルギー管理システム（ＦＥＭＳ）、ビルエネルギー管理システム（ＢＥＭＳ）の導入等によるエネルギーの総合的な管理と効率的な利用</t>
    <phoneticPr fontId="2"/>
  </si>
  <si>
    <t>小集団活動等を通じた省エネルギー活動</t>
    <phoneticPr fontId="2"/>
  </si>
  <si>
    <t>非効率石炭火力発電の休廃止、又は二酸化炭素排出原単位の低いエネルギーへの早期転換</t>
    <phoneticPr fontId="2"/>
  </si>
  <si>
    <t>生産設備における省エネルギー型設備等の採用</t>
    <phoneticPr fontId="2"/>
  </si>
  <si>
    <t>(7)　高性能電気加熱設備や電気使用設備における高効率モータ及びインバーター制御装置等の採用</t>
    <phoneticPr fontId="2"/>
  </si>
  <si>
    <t>廃熱を有効利用する設備の採用（リジェネレイティブ・バーナーや、バイナリー発電等の採用）</t>
    <phoneticPr fontId="2"/>
  </si>
  <si>
    <t>空気調和設備等における省エネルギー型設備等の採用</t>
    <phoneticPr fontId="2"/>
  </si>
  <si>
    <t>(2)　空気調和設備の燃焼設備における最適燃焼制御装置や高効率ボイラー等の採用</t>
    <phoneticPr fontId="2"/>
  </si>
  <si>
    <t>(3)　空気調和設備の熱源設備における高効率ヒートポンプ式熱源設備等の採用</t>
    <phoneticPr fontId="2"/>
  </si>
  <si>
    <t>(6)　電気使用設備における高効率モータやインバーター制御装置等の採用</t>
    <phoneticPr fontId="2"/>
  </si>
  <si>
    <t>地域冷暖房システム又は地域熱供給システムの利用</t>
    <phoneticPr fontId="2"/>
  </si>
  <si>
    <t>高効率給湯機器の採用</t>
    <phoneticPr fontId="2"/>
  </si>
  <si>
    <t>需要と将来動向にあった適正な受変電設備・配電設備の採用（高効率変圧器や進相コンデンサ等の採用）</t>
    <rPh sb="20" eb="22">
      <t>ハイデン</t>
    </rPh>
    <rPh sb="22" eb="24">
      <t>セツビ</t>
    </rPh>
    <phoneticPr fontId="2"/>
  </si>
  <si>
    <t>LED(発光ダイオード)照明等高効率照明機器や人感センサー等の照明制御装置の採用</t>
    <phoneticPr fontId="2"/>
  </si>
  <si>
    <t>需要と将来動向にあった適正な種類・規模の発電設備及びコージェネレーションシステム、蓄熱システム、燃料電池等の採用</t>
    <phoneticPr fontId="2"/>
  </si>
  <si>
    <t>建築物等の断熱性能を高める省エネ改修及びＺＥＢ（ネットゼロ・エネルギー・ビル）化</t>
    <phoneticPr fontId="2"/>
  </si>
  <si>
    <t>木製品の有効活用、建築物の木質化</t>
    <phoneticPr fontId="2"/>
  </si>
  <si>
    <t>太陽光発電、風力発電、バイオマスボイラーその他の再生可能エネルギー生産設備の設置等による利用</t>
    <phoneticPr fontId="2"/>
  </si>
  <si>
    <t>太陽光、風力、木質バイオマスなどを利用した再生可能エネルギーを他者から受給して利用</t>
    <phoneticPr fontId="2"/>
  </si>
  <si>
    <t>工程から発生する副生ガス、廃棄物の焼却排熱、下水の熱その他の未利用エネルギーの利用</t>
    <phoneticPr fontId="2"/>
  </si>
  <si>
    <t>地球温暖化係数が低い物質への転換又は特定物質に該当しない物質（グリーン冷媒等）及び当該物質を用いる機器技術の開発・活用</t>
    <phoneticPr fontId="2"/>
  </si>
  <si>
    <t>廃棄物の排出抑制・再利用</t>
    <phoneticPr fontId="2"/>
  </si>
  <si>
    <t>事業所における樹木等による緑化</t>
    <phoneticPr fontId="2"/>
  </si>
  <si>
    <t>兵庫県内における樹木等による緑化、森林保全等の取組</t>
    <phoneticPr fontId="2"/>
  </si>
  <si>
    <t>「豊かな森づくり活動」や「豊かな海づくり活動」など低炭素活動プロジェクトを実施する「ひょうごグリーンエネルギー・ブルーカーボン基金」（事務局：公益財団法人ひょうご環境創造協会）への寄附</t>
    <phoneticPr fontId="2"/>
  </si>
  <si>
    <t>環境に配慮した製品の開発や販売、環境に配慮した商品、材料等の購入（グリーン購入）</t>
    <phoneticPr fontId="2"/>
  </si>
  <si>
    <t>CO2フリー燃料（水素、アンモニア、LNG等）など次世代エネルギー技術の開発・活用</t>
    <phoneticPr fontId="2"/>
  </si>
  <si>
    <t>CCU/カーボンリサイクル/バイオマスによる原料転換技術の開発・活用（生産活動から排出されるCO2を分離・回収して原料として再利用、光合成によりCO2を吸収したバイオマス資源を原燃料に利用する等）</t>
    <phoneticPr fontId="2"/>
  </si>
  <si>
    <r>
      <t>CCS技術の開発・活用（生産活動から排出されるCO</t>
    </r>
    <r>
      <rPr>
        <vertAlign val="subscript"/>
        <sz val="14"/>
        <rFont val="ＭＳ 明朝"/>
        <family val="1"/>
        <charset val="128"/>
      </rPr>
      <t>2</t>
    </r>
    <r>
      <rPr>
        <sz val="14"/>
        <rFont val="ＭＳ 明朝"/>
        <family val="1"/>
        <charset val="128"/>
      </rPr>
      <t>を分離・回収して貯留）</t>
    </r>
    <phoneticPr fontId="2"/>
  </si>
  <si>
    <t>気候変動対策に取り組む国際的イニシアティブ等への参画</t>
    <rPh sb="0" eb="2">
      <t>キコウ</t>
    </rPh>
    <rPh sb="2" eb="4">
      <t>ヘンドウ</t>
    </rPh>
    <rPh sb="4" eb="6">
      <t>タイサク</t>
    </rPh>
    <rPh sb="7" eb="8">
      <t>ト</t>
    </rPh>
    <rPh sb="9" eb="10">
      <t>ク</t>
    </rPh>
    <rPh sb="11" eb="14">
      <t>コクサイテキ</t>
    </rPh>
    <rPh sb="21" eb="22">
      <t>トウ</t>
    </rPh>
    <rPh sb="24" eb="26">
      <t>サンカク</t>
    </rPh>
    <phoneticPr fontId="2"/>
  </si>
  <si>
    <t>カーボンフットプリントの導入やLCA（ライフサイクルアセスメント）、サプライチェーン全体を見据えた取組</t>
    <phoneticPr fontId="2"/>
  </si>
  <si>
    <t>グリーンボンド（環境債）の発行</t>
    <phoneticPr fontId="2"/>
  </si>
  <si>
    <t>未利用エネルギー等の業種間の連携</t>
    <phoneticPr fontId="2"/>
  </si>
  <si>
    <t>エネルギーの地産地消並びに面的利用</t>
    <phoneticPr fontId="2"/>
  </si>
  <si>
    <t>その他企業経営等における脱炭素化の促進</t>
    <phoneticPr fontId="2"/>
  </si>
  <si>
    <t>１　再生可能エネルギーの利用に関するイニシアチブ等への参画状況(導入目標と結果等)</t>
    <rPh sb="2" eb="4">
      <t>サイセイ</t>
    </rPh>
    <rPh sb="4" eb="6">
      <t>カノウ</t>
    </rPh>
    <rPh sb="12" eb="14">
      <t>リヨウ</t>
    </rPh>
    <rPh sb="15" eb="16">
      <t>カン</t>
    </rPh>
    <rPh sb="24" eb="25">
      <t>トウ</t>
    </rPh>
    <rPh sb="27" eb="29">
      <t>サンカク</t>
    </rPh>
    <rPh sb="29" eb="31">
      <t>ジョウキョウ</t>
    </rPh>
    <rPh sb="32" eb="34">
      <t>ドウニュウ</t>
    </rPh>
    <rPh sb="34" eb="36">
      <t>モクヒョウ</t>
    </rPh>
    <rPh sb="37" eb="39">
      <t>ケッカ</t>
    </rPh>
    <rPh sb="39" eb="40">
      <t>トウ</t>
    </rPh>
    <phoneticPr fontId="2"/>
  </si>
  <si>
    <t>参画状況</t>
    <rPh sb="0" eb="2">
      <t>サンカク</t>
    </rPh>
    <rPh sb="2" eb="4">
      <t>ジョウキョウ</t>
    </rPh>
    <phoneticPr fontId="2"/>
  </si>
  <si>
    <t>導入目標</t>
    <rPh sb="0" eb="2">
      <t>ドウニュウ</t>
    </rPh>
    <rPh sb="2" eb="4">
      <t>モクヒョウ</t>
    </rPh>
    <phoneticPr fontId="2"/>
  </si>
  <si>
    <t>参画済</t>
    <rPh sb="0" eb="2">
      <t>サンカク</t>
    </rPh>
    <rPh sb="2" eb="3">
      <t>ズ</t>
    </rPh>
    <phoneticPr fontId="2"/>
  </si>
  <si>
    <t>RE100</t>
    <phoneticPr fontId="2"/>
  </si>
  <si>
    <t>参画予定</t>
    <rPh sb="0" eb="2">
      <t>サンカク</t>
    </rPh>
    <rPh sb="2" eb="4">
      <t>ヨテイ</t>
    </rPh>
    <phoneticPr fontId="2"/>
  </si>
  <si>
    <t>再エネ宣言ReAction</t>
    <rPh sb="0" eb="1">
      <t>サイ</t>
    </rPh>
    <rPh sb="3" eb="5">
      <t>センゲン</t>
    </rPh>
    <phoneticPr fontId="2"/>
  </si>
  <si>
    <t>未参画予定なし</t>
    <rPh sb="0" eb="1">
      <t>ミ</t>
    </rPh>
    <rPh sb="1" eb="3">
      <t>サンカク</t>
    </rPh>
    <rPh sb="3" eb="5">
      <t>ヨテイ</t>
    </rPh>
    <phoneticPr fontId="2"/>
  </si>
  <si>
    <t>その他（記入してください）</t>
    <rPh sb="2" eb="3">
      <t>ホカ</t>
    </rPh>
    <rPh sb="4" eb="6">
      <t>キニュウ</t>
    </rPh>
    <phoneticPr fontId="2"/>
  </si>
  <si>
    <t>２　再生可能エネルギー設備導入・利用状況</t>
    <rPh sb="2" eb="4">
      <t>サイセイ</t>
    </rPh>
    <rPh sb="4" eb="6">
      <t>カノウ</t>
    </rPh>
    <rPh sb="11" eb="13">
      <t>セツビ</t>
    </rPh>
    <rPh sb="13" eb="15">
      <t>ドウニュウ</t>
    </rPh>
    <rPh sb="16" eb="18">
      <t>リヨウ</t>
    </rPh>
    <rPh sb="18" eb="20">
      <t>ジョウキョウ</t>
    </rPh>
    <phoneticPr fontId="2"/>
  </si>
  <si>
    <t>区分</t>
    <rPh sb="0" eb="2">
      <t>クブン</t>
    </rPh>
    <phoneticPr fontId="2"/>
  </si>
  <si>
    <t>No.</t>
    <phoneticPr fontId="2"/>
  </si>
  <si>
    <t>発電設備</t>
    <rPh sb="0" eb="2">
      <t>ハツデン</t>
    </rPh>
    <rPh sb="2" eb="4">
      <t>セツビ</t>
    </rPh>
    <phoneticPr fontId="2"/>
  </si>
  <si>
    <t>運転開始年月日</t>
    <rPh sb="0" eb="2">
      <t>ウンテン</t>
    </rPh>
    <rPh sb="2" eb="4">
      <t>カイシ</t>
    </rPh>
    <rPh sb="4" eb="7">
      <t>ネンガッピ</t>
    </rPh>
    <phoneticPr fontId="2"/>
  </si>
  <si>
    <t>設備容量（kW）</t>
    <rPh sb="0" eb="2">
      <t>セツビ</t>
    </rPh>
    <rPh sb="2" eb="4">
      <t>ヨウリョウ</t>
    </rPh>
    <phoneticPr fontId="2"/>
  </si>
  <si>
    <t>利用用途</t>
    <rPh sb="0" eb="2">
      <t>リヨウ</t>
    </rPh>
    <rPh sb="2" eb="4">
      <t>ヨウト</t>
    </rPh>
    <phoneticPr fontId="2"/>
  </si>
  <si>
    <t>自家消費量（kWh）</t>
    <rPh sb="0" eb="2">
      <t>ジカ</t>
    </rPh>
    <rPh sb="2" eb="5">
      <t>ショウヒリョウ</t>
    </rPh>
    <phoneticPr fontId="2"/>
  </si>
  <si>
    <t>他人への販売・供給量（kWh）</t>
    <rPh sb="0" eb="2">
      <t>タニン</t>
    </rPh>
    <rPh sb="4" eb="6">
      <t>ハンバイ</t>
    </rPh>
    <rPh sb="7" eb="9">
      <t>キョウキュウ</t>
    </rPh>
    <rPh sb="9" eb="10">
      <t>リョウ</t>
    </rPh>
    <phoneticPr fontId="2"/>
  </si>
  <si>
    <t>環境価値の創出・移転のないもの</t>
    <rPh sb="0" eb="2">
      <t>カンキョウ</t>
    </rPh>
    <rPh sb="2" eb="4">
      <t>カチ</t>
    </rPh>
    <rPh sb="5" eb="7">
      <t>ソウシュツ</t>
    </rPh>
    <rPh sb="8" eb="10">
      <t>イテン</t>
    </rPh>
    <phoneticPr fontId="2"/>
  </si>
  <si>
    <t>環境価値を創出・移転したもの</t>
    <rPh sb="0" eb="2">
      <t>カンキョウ</t>
    </rPh>
    <rPh sb="2" eb="4">
      <t>カチ</t>
    </rPh>
    <rPh sb="5" eb="7">
      <t>ソウシュツ</t>
    </rPh>
    <rPh sb="8" eb="10">
      <t>イテン</t>
    </rPh>
    <phoneticPr fontId="2"/>
  </si>
  <si>
    <t>FIT電気</t>
    <rPh sb="3" eb="5">
      <t>デンキ</t>
    </rPh>
    <phoneticPr fontId="2"/>
  </si>
  <si>
    <t>例</t>
    <rPh sb="0" eb="1">
      <t>レイ</t>
    </rPh>
    <phoneticPr fontId="2"/>
  </si>
  <si>
    <t>太陽光発電設備</t>
    <rPh sb="0" eb="3">
      <t>タイヨウコウ</t>
    </rPh>
    <rPh sb="3" eb="5">
      <t>ハツデン</t>
    </rPh>
    <rPh sb="5" eb="7">
      <t>セツビ</t>
    </rPh>
    <phoneticPr fontId="2"/>
  </si>
  <si>
    <t>木質バイオマス発電</t>
    <rPh sb="0" eb="2">
      <t>モクシツ</t>
    </rPh>
    <rPh sb="7" eb="9">
      <t>ハツデン</t>
    </rPh>
    <phoneticPr fontId="2"/>
  </si>
  <si>
    <t>熱供給設備</t>
    <rPh sb="0" eb="1">
      <t>ネツ</t>
    </rPh>
    <rPh sb="1" eb="3">
      <t>キョウキュウ</t>
    </rPh>
    <rPh sb="3" eb="5">
      <t>セツビ</t>
    </rPh>
    <phoneticPr fontId="2"/>
  </si>
  <si>
    <t>自家消費量（MJ）</t>
    <rPh sb="0" eb="2">
      <t>ジカ</t>
    </rPh>
    <rPh sb="2" eb="5">
      <t>ショウヒリョウ</t>
    </rPh>
    <phoneticPr fontId="2"/>
  </si>
  <si>
    <t>他者への供給熱量（MJ）</t>
    <rPh sb="0" eb="2">
      <t>タシャ</t>
    </rPh>
    <rPh sb="4" eb="6">
      <t>キョウキュウ</t>
    </rPh>
    <rPh sb="6" eb="8">
      <t>ネツリョウ</t>
    </rPh>
    <phoneticPr fontId="2"/>
  </si>
  <si>
    <t>環境価値の創出・移転のないもの</t>
    <rPh sb="0" eb="2">
      <t>カンキョウ</t>
    </rPh>
    <rPh sb="2" eb="4">
      <t>カチ</t>
    </rPh>
    <phoneticPr fontId="2"/>
  </si>
  <si>
    <t>環境価値を創出・移転したもの</t>
    <rPh sb="0" eb="2">
      <t>カンキョウ</t>
    </rPh>
    <rPh sb="2" eb="4">
      <t>カチ</t>
    </rPh>
    <phoneticPr fontId="2"/>
  </si>
  <si>
    <t>熱</t>
    <rPh sb="0" eb="1">
      <t>ネツ</t>
    </rPh>
    <phoneticPr fontId="2"/>
  </si>
  <si>
    <t>木質バイオマスボイラー</t>
    <rPh sb="0" eb="2">
      <t>モクシツ</t>
    </rPh>
    <phoneticPr fontId="2"/>
  </si>
  <si>
    <t>３　他者から供給を受けた再生可能エネルギー利用量（※再生可能エネルギー利用率は契約電気事業者から把握できる分のみ記載してください。）</t>
    <rPh sb="2" eb="4">
      <t>タシャ</t>
    </rPh>
    <rPh sb="6" eb="8">
      <t>キョウキュウ</t>
    </rPh>
    <rPh sb="9" eb="10">
      <t>ウ</t>
    </rPh>
    <rPh sb="12" eb="14">
      <t>サイセイ</t>
    </rPh>
    <rPh sb="14" eb="16">
      <t>カノウ</t>
    </rPh>
    <rPh sb="21" eb="24">
      <t>リヨウリョウ</t>
    </rPh>
    <rPh sb="26" eb="28">
      <t>サイセイ</t>
    </rPh>
    <rPh sb="28" eb="30">
      <t>カノウ</t>
    </rPh>
    <rPh sb="35" eb="38">
      <t>リヨウリツ</t>
    </rPh>
    <rPh sb="39" eb="41">
      <t>ケイヤク</t>
    </rPh>
    <rPh sb="41" eb="43">
      <t>デンキ</t>
    </rPh>
    <rPh sb="43" eb="46">
      <t>ジギョウシャ</t>
    </rPh>
    <rPh sb="48" eb="50">
      <t>ハアク</t>
    </rPh>
    <rPh sb="53" eb="54">
      <t>ブン</t>
    </rPh>
    <rPh sb="56" eb="58">
      <t>キサイ</t>
    </rPh>
    <phoneticPr fontId="2"/>
  </si>
  <si>
    <t>電気事業者の名称</t>
    <rPh sb="0" eb="2">
      <t>デンキ</t>
    </rPh>
    <rPh sb="2" eb="4">
      <t>ジギョウ</t>
    </rPh>
    <rPh sb="4" eb="5">
      <t>シャ</t>
    </rPh>
    <rPh sb="6" eb="8">
      <t>メイショウ</t>
    </rPh>
    <phoneticPr fontId="2"/>
  </si>
  <si>
    <t>プラン等</t>
    <rPh sb="3" eb="4">
      <t>トウ</t>
    </rPh>
    <phoneticPr fontId="2"/>
  </si>
  <si>
    <t>再生可能エネルギー利用率（％）</t>
    <rPh sb="0" eb="2">
      <t>サイセイ</t>
    </rPh>
    <rPh sb="2" eb="4">
      <t>カノウ</t>
    </rPh>
    <rPh sb="9" eb="11">
      <t>リヨウ</t>
    </rPh>
    <rPh sb="11" eb="12">
      <t>リツ</t>
    </rPh>
    <phoneticPr fontId="2"/>
  </si>
  <si>
    <t>再エネ
電気利用量（kWh）</t>
    <rPh sb="0" eb="1">
      <t>サイ</t>
    </rPh>
    <rPh sb="4" eb="6">
      <t>デンキ</t>
    </rPh>
    <rPh sb="6" eb="8">
      <t>リヨウ</t>
    </rPh>
    <rPh sb="8" eb="9">
      <t>リョウ</t>
    </rPh>
    <phoneticPr fontId="2"/>
  </si>
  <si>
    <t>再エネECOプラン</t>
    <rPh sb="0" eb="1">
      <t>サイ</t>
    </rPh>
    <phoneticPr fontId="2"/>
  </si>
  <si>
    <t>熱供給事業者</t>
    <rPh sb="0" eb="1">
      <t>ネツ</t>
    </rPh>
    <rPh sb="1" eb="3">
      <t>キョウキュウ</t>
    </rPh>
    <rPh sb="3" eb="6">
      <t>ジギョウシャ</t>
    </rPh>
    <phoneticPr fontId="2"/>
  </si>
  <si>
    <t>〇〇エネルギー(株)</t>
    <rPh sb="7" eb="10">
      <t>カブ</t>
    </rPh>
    <phoneticPr fontId="2"/>
  </si>
  <si>
    <t>電気（MWh）</t>
    <rPh sb="0" eb="2">
      <t>デンキ</t>
    </rPh>
    <phoneticPr fontId="2"/>
  </si>
  <si>
    <t>再生可能エネルギー利用量</t>
    <rPh sb="0" eb="2">
      <t>サイセイ</t>
    </rPh>
    <rPh sb="2" eb="4">
      <t>カノウ</t>
    </rPh>
    <rPh sb="9" eb="11">
      <t>リヨウ</t>
    </rPh>
    <phoneticPr fontId="2"/>
  </si>
  <si>
    <t>Jクレジット（再エネ電力由来）</t>
    <rPh sb="7" eb="8">
      <t>サイ</t>
    </rPh>
    <rPh sb="10" eb="12">
      <t>デンリョク</t>
    </rPh>
    <rPh sb="12" eb="14">
      <t>ユライ</t>
    </rPh>
    <phoneticPr fontId="2"/>
  </si>
  <si>
    <t>工場等におけるエネルギー利用量</t>
    <rPh sb="0" eb="2">
      <t>コウジョウ</t>
    </rPh>
    <rPh sb="2" eb="3">
      <t>トウ</t>
    </rPh>
    <rPh sb="12" eb="14">
      <t>リヨウ</t>
    </rPh>
    <rPh sb="14" eb="15">
      <t>リョウ</t>
    </rPh>
    <phoneticPr fontId="2"/>
  </si>
  <si>
    <t>再エネ利用率</t>
    <rPh sb="0" eb="1">
      <t>サイ</t>
    </rPh>
    <rPh sb="3" eb="6">
      <t>リヨウリツ</t>
    </rPh>
    <phoneticPr fontId="2"/>
  </si>
  <si>
    <t>熱（GJ）</t>
    <rPh sb="0" eb="1">
      <t>ネツ</t>
    </rPh>
    <phoneticPr fontId="2"/>
  </si>
  <si>
    <t>再生可能エネルギー利用量</t>
    <rPh sb="0" eb="2">
      <t>サイセイ</t>
    </rPh>
    <rPh sb="2" eb="4">
      <t>カノウ</t>
    </rPh>
    <rPh sb="9" eb="12">
      <t>リヨウリョウ</t>
    </rPh>
    <phoneticPr fontId="2"/>
  </si>
  <si>
    <t>Jクレジット（再エネ熱由来）</t>
    <rPh sb="7" eb="8">
      <t>サイ</t>
    </rPh>
    <rPh sb="10" eb="11">
      <t>ネツ</t>
    </rPh>
    <rPh sb="11" eb="13">
      <t>ユライ</t>
    </rPh>
    <phoneticPr fontId="2"/>
  </si>
  <si>
    <t>工場等におけるエネルギー利用量</t>
    <rPh sb="0" eb="2">
      <t>コウジョウ</t>
    </rPh>
    <rPh sb="2" eb="3">
      <t>トウ</t>
    </rPh>
    <rPh sb="12" eb="15">
      <t>リヨウリョウ</t>
    </rPh>
    <phoneticPr fontId="2"/>
  </si>
  <si>
    <t>関西電力</t>
    <rPh sb="0" eb="2">
      <t>カンサイ</t>
    </rPh>
    <rPh sb="2" eb="4">
      <t>デンリョク</t>
    </rPh>
    <phoneticPr fontId="2"/>
  </si>
  <si>
    <t>_2013</t>
    <phoneticPr fontId="2"/>
  </si>
  <si>
    <t>0.475</t>
  </si>
  <si>
    <t>_2014</t>
  </si>
  <si>
    <t>0.516</t>
  </si>
  <si>
    <t>__2020アーバンエナジー(株)　メニューA</t>
  </si>
  <si>
    <t>アーバンエナジー(株)　メニューA</t>
  </si>
  <si>
    <t>_2015</t>
  </si>
  <si>
    <t>0.523</t>
  </si>
  <si>
    <t>__2020アーバンエナジー(株)　メニューB</t>
  </si>
  <si>
    <t>アーバンエナジー(株)　メニューB</t>
  </si>
  <si>
    <t>_2016</t>
  </si>
  <si>
    <t>0.496</t>
  </si>
  <si>
    <t>__2020アーバンエナジー(株)　メニューC</t>
  </si>
  <si>
    <t>アーバンエナジー(株)　メニューC</t>
  </si>
  <si>
    <t>_2017</t>
  </si>
  <si>
    <t>0.493</t>
  </si>
  <si>
    <t>__2020アーバンエナジー(株)　メニューD</t>
  </si>
  <si>
    <t>アーバンエナジー(株)　メニューD</t>
  </si>
  <si>
    <t>_2018</t>
  </si>
  <si>
    <t>0.418</t>
  </si>
  <si>
    <t>__2020アーバンエナジー(株)　メニューE</t>
  </si>
  <si>
    <t>アーバンエナジー(株)　メニューE</t>
  </si>
  <si>
    <t>_2019</t>
  </si>
  <si>
    <t>0.334</t>
  </si>
  <si>
    <t>__2020アーバンエナジー(株)　メニューF</t>
  </si>
  <si>
    <t>アーバンエナジー(株)　メニューF</t>
  </si>
  <si>
    <t>__2020</t>
    <phoneticPr fontId="2"/>
  </si>
  <si>
    <t>0.318</t>
  </si>
  <si>
    <t>__2020アーバンエナジー(株)　メニューG</t>
  </si>
  <si>
    <t>アーバンエナジー(株)　メニューG</t>
  </si>
  <si>
    <t>__2021</t>
    <phoneticPr fontId="2"/>
  </si>
  <si>
    <t>0.351</t>
  </si>
  <si>
    <t>__2020アーバンエナジー(株)　メニューH(残差)</t>
  </si>
  <si>
    <t>アーバンエナジー(株)　メニューH(残差)</t>
  </si>
  <si>
    <t>__2020アーバンエナジー(株)　（参考値)事業者全体</t>
  </si>
  <si>
    <t>アーバンエナジー(株)　（参考値)事業者全体</t>
  </si>
  <si>
    <t>__2020出光グリーンパワー(株)　メニューA</t>
  </si>
  <si>
    <t>出光グリーンパワー(株)　メニューA</t>
  </si>
  <si>
    <t>__2020出光グリーンパワー(株)　メニューB</t>
  </si>
  <si>
    <t>出光グリーンパワー(株)　メニューB</t>
  </si>
  <si>
    <t>__2020出光グリーンパワー(株)　メニューC</t>
  </si>
  <si>
    <t>出光グリーンパワー(株)　メニューC</t>
  </si>
  <si>
    <t>__2020出光グリーンパワー(株)　メニューD(残差)</t>
  </si>
  <si>
    <t>出光グリーンパワー(株)　メニューD(残差)</t>
  </si>
  <si>
    <t>__2020出光グリーンパワー(株)　（参考値)事業者全体</t>
  </si>
  <si>
    <t>出光グリーンパワー(株)　（参考値)事業者全体</t>
  </si>
  <si>
    <t>__2020出光興産(株)　メニューA</t>
  </si>
  <si>
    <t>出光興産(株)　メニューA</t>
  </si>
  <si>
    <t>__2020出光興産(株)　メニューB</t>
  </si>
  <si>
    <t>出光興産(株)　メニューB</t>
  </si>
  <si>
    <t>__2020出光興産(株)　メニューC(残差)</t>
  </si>
  <si>
    <t>出光興産(株)　メニューC(残差)</t>
  </si>
  <si>
    <t>__2020出光興産(株)　（参考値)事業者全体</t>
  </si>
  <si>
    <t>出光興産(株)　（参考値)事業者全体</t>
  </si>
  <si>
    <t>__2020(株)エナリス・パワー・マーケティング　メニューA</t>
  </si>
  <si>
    <t>(株)エナリス・パワー・マーケティング　メニューA</t>
  </si>
  <si>
    <t>__2020(株)エナリス・パワー・マーケティング　メニューB</t>
  </si>
  <si>
    <t>(株)エナリス・パワー・マーケティング　メニューB</t>
  </si>
  <si>
    <t>__2020(株)エナリス・パワー・マーケティング　メニューC</t>
  </si>
  <si>
    <t>(株)エナリス・パワー・マーケティング　メニューC</t>
  </si>
  <si>
    <t>__2020(株)エナリス・パワー・マーケティング　メニューD</t>
  </si>
  <si>
    <t>(株)エナリス・パワー・マーケティング　メニューD</t>
  </si>
  <si>
    <t>__2020(株)エナリス・パワー・マーケティング　メニューE</t>
  </si>
  <si>
    <t>(株)エナリス・パワー・マーケティング　メニューE</t>
  </si>
  <si>
    <t>__2020(株)エナリス・パワー・マーケティング　メニューF</t>
  </si>
  <si>
    <t>(株)エナリス・パワー・マーケティング　メニューF</t>
  </si>
  <si>
    <t>__2020(株)エナリス・パワー・マーケティング　メニューG</t>
  </si>
  <si>
    <t>(株)エナリス・パワー・マーケティング　メニューG</t>
  </si>
  <si>
    <t>__2020(株)エナリス・パワー・マーケティング　メニューH</t>
  </si>
  <si>
    <t>(株)エナリス・パワー・マーケティング　メニューH</t>
  </si>
  <si>
    <t>__2020(株)エナリス・パワー・マーケティング　メニューI(残差)</t>
  </si>
  <si>
    <t>(株)エナリス・パワー・マーケティング　メニューI(残差)</t>
  </si>
  <si>
    <t>__2020(株)エナリス・パワー・マーケティング　（参考値)事業者全体</t>
  </si>
  <si>
    <t>(株)エナリス・パワー・マーケティング　（参考値)事業者全体</t>
  </si>
  <si>
    <t>__2020エネサーブ(株)　メニューA</t>
  </si>
  <si>
    <t>エネサーブ(株)　メニューA</t>
  </si>
  <si>
    <t>__2020エネサーブ(株)　メニューB(残差)</t>
  </si>
  <si>
    <t>エネサーブ(株)　メニューB(残差)</t>
  </si>
  <si>
    <t>__2020エネサーブ(株)　（参考値)事業者全体</t>
  </si>
  <si>
    <t>エネサーブ(株)　（参考値)事業者全体</t>
  </si>
  <si>
    <t>__2020(株)エネット　メニューA</t>
  </si>
  <si>
    <t>(株)エネット　メニューA</t>
  </si>
  <si>
    <t>__2020(株)エネット　メニューB</t>
  </si>
  <si>
    <t>(株)エネット　メニューB</t>
  </si>
  <si>
    <t>__2020(株)エネット　メニューC</t>
  </si>
  <si>
    <t>(株)エネット　メニューC</t>
  </si>
  <si>
    <t>__2020(株)エネット　メニューD</t>
  </si>
  <si>
    <t>(株)エネット　メニューD</t>
  </si>
  <si>
    <t>__2020(株)エネット　メニューE</t>
  </si>
  <si>
    <t>(株)エネット　メニューE</t>
  </si>
  <si>
    <t>__2020(株)エネット　メニューF</t>
  </si>
  <si>
    <t>(株)エネット　メニューF</t>
  </si>
  <si>
    <t>__2020(株)エネット　メニューG</t>
  </si>
  <si>
    <t>(株)エネット　メニューG</t>
  </si>
  <si>
    <t>__2020(株)エネット　メニューH(残差)</t>
  </si>
  <si>
    <t>(株)エネット　メニューH(残差)</t>
  </si>
  <si>
    <t>__2020(株)エネット　（参考値)事業者全体</t>
  </si>
  <si>
    <t>(株)エネット　（参考値)事業者全体</t>
  </si>
  <si>
    <t xml:space="preserve">__2020エバーグリーン・マーケティング(株)　メニューA </t>
  </si>
  <si>
    <t xml:space="preserve">エバーグリーン・マーケティング(株)　メニューA </t>
  </si>
  <si>
    <t>__2020エバーグリーン・マーケティング(株)　メニューB</t>
  </si>
  <si>
    <t>エバーグリーン・マーケティング(株)　メニューB</t>
  </si>
  <si>
    <t>__2020エバーグリーン・マーケティング(株)　メニューC(残差)</t>
  </si>
  <si>
    <t>エバーグリーン・マーケティング(株)　メニューC(残差)</t>
  </si>
  <si>
    <t>__2020エバーグリーン・マーケティング(株)　（参考値)事業者全体</t>
  </si>
  <si>
    <t>エバーグリーン・マーケティング(株)　（参考値)事業者全体</t>
  </si>
  <si>
    <t>__2020大阪瓦斯(株)　メニューA</t>
  </si>
  <si>
    <t>大阪瓦斯(株)　メニューA</t>
  </si>
  <si>
    <t>__2020大阪瓦斯(株)　メニューB(残差)</t>
  </si>
  <si>
    <t>大阪瓦斯(株)　メニューB(残差)</t>
  </si>
  <si>
    <t>__2020大阪瓦斯(株)　（参考値)事業者全体</t>
  </si>
  <si>
    <t>大阪瓦斯(株)　（参考値)事業者全体</t>
  </si>
  <si>
    <t>__2020オリックス(株)　メニューA</t>
  </si>
  <si>
    <t>オリックス(株)　メニューA</t>
  </si>
  <si>
    <t>__2020オリックス(株)　メニューB</t>
  </si>
  <si>
    <t>オリックス(株)　メニューB</t>
  </si>
  <si>
    <t>__2020オリックス(株)　メニューC</t>
  </si>
  <si>
    <t>オリックス(株)　メニューC</t>
  </si>
  <si>
    <t>__2020オリックス(株)　メニューD</t>
  </si>
  <si>
    <t>オリックス(株)　メニューD</t>
  </si>
  <si>
    <t>__2020オリックス(株)　メニューE</t>
  </si>
  <si>
    <t>オリックス(株)　メニューE</t>
  </si>
  <si>
    <t>__2020オリックス(株)　メニューF</t>
  </si>
  <si>
    <t>オリックス(株)　メニューF</t>
  </si>
  <si>
    <t>__2020オリックス(株)　メニューG(残差)</t>
  </si>
  <si>
    <t>オリックス(株)　メニューG(残差)</t>
  </si>
  <si>
    <t>__2020オリックス(株)　（参考値)事業者全体</t>
  </si>
  <si>
    <t>オリックス(株)　（参考値)事業者全体</t>
  </si>
  <si>
    <t>__2020カワサキグリーンエナジー(株)(旧：川重商事(株))　メニューA</t>
  </si>
  <si>
    <t>カワサキグリーンエナジー(株)(旧：川重商事(株))　メニューA</t>
  </si>
  <si>
    <t>__2020カワサキグリーンエナジー(株)(旧：川重商事(株))　メニューB</t>
  </si>
  <si>
    <t>カワサキグリーンエナジー(株)(旧：川重商事(株))　メニューB</t>
  </si>
  <si>
    <t>__2020カワサキグリーンエナジー(株)(旧：川重商事(株))　メニューC(残差)</t>
  </si>
  <si>
    <t>カワサキグリーンエナジー(株)(旧：川重商事(株))　メニューC(残差)</t>
  </si>
  <si>
    <t>__2020カワサキグリーンエナジー(株)(旧：川重商事(株))　（参考値)事業者全体</t>
  </si>
  <si>
    <t>カワサキグリーンエナジー(株)(旧：川重商事(株))　（参考値)事業者全体</t>
  </si>
  <si>
    <t>__2020関西電力(株)　メニューA</t>
  </si>
  <si>
    <t>関西電力(株)　メニューA</t>
  </si>
  <si>
    <t>__2020関西電力(株)　メニューB</t>
  </si>
  <si>
    <t>関西電力(株)　メニューB</t>
  </si>
  <si>
    <t>__2020関西電力(株)　メニューC</t>
  </si>
  <si>
    <t>関西電力(株)　メニューC</t>
  </si>
  <si>
    <t>__2020関西電力(株)　メニューD(残差)</t>
  </si>
  <si>
    <t>関西電力(株)　メニューD(残差)</t>
  </si>
  <si>
    <t>__2020関西電力(株)　（参考値)事業者全体</t>
  </si>
  <si>
    <t>関西電力(株)　（参考値)事業者全体</t>
  </si>
  <si>
    <t>__2020九電みらいエナジー(株)</t>
  </si>
  <si>
    <t>九電みらいエナジー(株)</t>
  </si>
  <si>
    <t>__2020(株)グローバルエンジニアリング　メニューA</t>
  </si>
  <si>
    <t>(株)グローバルエンジニアリング　メニューA</t>
  </si>
  <si>
    <t>__2020(株)グローバルエンジニアリング　（参考値)事業者全体</t>
  </si>
  <si>
    <t>(株)グローバルエンジニアリング　（参考値)事業者全体</t>
  </si>
  <si>
    <t>__2020サミットエナジー(株)　メニューA</t>
  </si>
  <si>
    <t>サミットエナジー(株)　メニューA</t>
  </si>
  <si>
    <t>__2020サミットエナジー(株)　メニューB(残差)</t>
  </si>
  <si>
    <t>サミットエナジー(株)　メニューB(残差)</t>
  </si>
  <si>
    <t>__2020サミットエナジー(株)　（参考値)事業者全体</t>
  </si>
  <si>
    <t>サミットエナジー(株)　（参考値)事業者全体</t>
  </si>
  <si>
    <t>__2020シン・エナジー(株)</t>
  </si>
  <si>
    <t>シン・エナジー(株)</t>
  </si>
  <si>
    <t>__2020新エネルギー開発(株)</t>
  </si>
  <si>
    <t>新エネルギー開発(株)</t>
  </si>
  <si>
    <t>__2020ゼロワットパワー(株)　メニューA</t>
  </si>
  <si>
    <t>ゼロワットパワー(株)　メニューA</t>
  </si>
  <si>
    <t>__2020ゼロワットパワー(株)　メニューB</t>
  </si>
  <si>
    <t>ゼロワットパワー(株)　メニューB</t>
  </si>
  <si>
    <t>__2020ゼロワットパワー(株)　メニューC</t>
  </si>
  <si>
    <t>ゼロワットパワー(株)　メニューC</t>
  </si>
  <si>
    <t>__2020ゼロワットパワー(株)　メニューD</t>
  </si>
  <si>
    <t>ゼロワットパワー(株)　メニューD</t>
  </si>
  <si>
    <t>__2020ゼロワットパワー(株)　メニューE(残差)</t>
  </si>
  <si>
    <t>ゼロワットパワー(株)　メニューE(残差)</t>
  </si>
  <si>
    <t>__2020ゼロワットパワー(株)　（参考値)事業者全体</t>
  </si>
  <si>
    <t>ゼロワットパワー(株)　（参考値)事業者全体</t>
  </si>
  <si>
    <t>__2020中部電力ミライズ(株)(旧：中部電力(株))　メニューA</t>
  </si>
  <si>
    <t>中部電力ミライズ(株)(旧：中部電力(株))　メニューA</t>
  </si>
  <si>
    <t>__2020中部電力ミライズ(株)(旧：中部電力(株))　メニューB(残差)</t>
  </si>
  <si>
    <t>中部電力ミライズ(株)(旧：中部電力(株))　メニューB(残差)</t>
  </si>
  <si>
    <t>__2020中部電力ミライズ(株)(旧：中部電力(株))　（参考値)事業者全体</t>
  </si>
  <si>
    <t>中部電力ミライズ(株)(旧：中部電力(株))　（参考値)事業者全体</t>
  </si>
  <si>
    <t>__2020デジタルグリッド(株)　メニューA</t>
  </si>
  <si>
    <t>デジタルグリッド(株)　メニューA</t>
  </si>
  <si>
    <t>__2020デジタルグリッド(株)　メニューB</t>
  </si>
  <si>
    <t>デジタルグリッド(株)　メニューB</t>
  </si>
  <si>
    <t>__2020デジタルグリッド(株)　メニューC (残差)</t>
  </si>
  <si>
    <t>デジタルグリッド(株)　メニューC (残差)</t>
  </si>
  <si>
    <t>__2020デジタルグリッド(株)　（参考値)事業者全体</t>
  </si>
  <si>
    <t>デジタルグリッド(株)　（参考値)事業者全体</t>
  </si>
  <si>
    <t>__2020テプコカスタマーサービス(株)(残差)</t>
  </si>
  <si>
    <t>テプコカスタマーサービス(株)(残差)</t>
  </si>
  <si>
    <t>__2020テプコカスタマーサービス(株)　（参考値)事業者全体</t>
  </si>
  <si>
    <t>テプコカスタマーサービス(株)　（参考値)事業者全体</t>
  </si>
  <si>
    <t>__2020東京電力エナジーパートナー(株)　メニューA</t>
  </si>
  <si>
    <t>東京電力エナジーパートナー(株)　メニューA</t>
  </si>
  <si>
    <t>__2020東京電力エナジーパートナー(株)　メニューB</t>
  </si>
  <si>
    <t>東京電力エナジーパートナー(株)　メニューB</t>
  </si>
  <si>
    <t>__2020東京電力エナジーパートナー(株)　メニューC</t>
  </si>
  <si>
    <t>東京電力エナジーパートナー(株)　メニューC</t>
  </si>
  <si>
    <t>__2020東京電力エナジーパートナー(株)　メニューD</t>
  </si>
  <si>
    <t>東京電力エナジーパートナー(株)　メニューD</t>
  </si>
  <si>
    <t>__2020東京電力エナジーパートナー(株)　メニューE</t>
  </si>
  <si>
    <t>東京電力エナジーパートナー(株)　メニューE</t>
  </si>
  <si>
    <t>__2020東京電力エナジーパートナー(株)　メニューF</t>
  </si>
  <si>
    <t>東京電力エナジーパートナー(株)　メニューF</t>
  </si>
  <si>
    <t>__2020東京電力エナジーパートナー(株)　メニューG(残差)</t>
  </si>
  <si>
    <t>東京電力エナジーパートナー(株)　メニューG(残差)</t>
  </si>
  <si>
    <t>__2020東京電力エナジーパートナー(株)　（参考値)事業者全体</t>
  </si>
  <si>
    <t>東京電力エナジーパートナー(株)　（参考値)事業者全体</t>
  </si>
  <si>
    <t>__2020日鉄エンジニアリング(株)　メニューA</t>
  </si>
  <si>
    <t>日鉄エンジニアリング(株)　メニューA</t>
  </si>
  <si>
    <t>__2020日鉄エンジニアリング(株)　メニューB</t>
  </si>
  <si>
    <t>日鉄エンジニアリング(株)　メニューB</t>
  </si>
  <si>
    <t>__2020日鉄エンジニアリング(株)　（参考値)事業者全体</t>
  </si>
  <si>
    <t>日鉄エンジニアリング(株)　（参考値)事業者全体</t>
  </si>
  <si>
    <t>__2020パナソニック(株)　メニューA</t>
  </si>
  <si>
    <t>パナソニック(株)　メニューA</t>
  </si>
  <si>
    <t>__2020パナソニック(株)　メニューB(残差)</t>
  </si>
  <si>
    <t>パナソニック(株)　メニューB(残差)</t>
  </si>
  <si>
    <t>__2020パナソニック(株)　（参考値)事業者全体</t>
  </si>
  <si>
    <t>パナソニック(株)　（参考値)事業者全体</t>
  </si>
  <si>
    <t>__2020(株)フィット</t>
  </si>
  <si>
    <t>(株)フィット</t>
  </si>
  <si>
    <t>__2020（株）ホープ</t>
  </si>
  <si>
    <t>（株）ホープ</t>
  </si>
  <si>
    <t>__2020丸紅新電力(株)　メニューA</t>
  </si>
  <si>
    <t>丸紅新電力(株)　メニューA</t>
  </si>
  <si>
    <t>__2020丸紅新電力(株)　メニューB</t>
  </si>
  <si>
    <t>丸紅新電力(株)　メニューB</t>
  </si>
  <si>
    <t>__2020丸紅新電力(株)　メニューC</t>
  </si>
  <si>
    <t>丸紅新電力(株)　メニューC</t>
  </si>
  <si>
    <t>__2020丸紅新電力(株)　メニューD</t>
  </si>
  <si>
    <t>丸紅新電力(株)　メニューD</t>
  </si>
  <si>
    <t>__2020丸紅新電力(株)　メニューE</t>
  </si>
  <si>
    <t>丸紅新電力(株)　メニューE</t>
  </si>
  <si>
    <t>__2020丸紅新電力(株)　メニューF(残差)</t>
  </si>
  <si>
    <t>丸紅新電力(株)　メニューF(残差)</t>
  </si>
  <si>
    <t>__2020丸紅新電力(株)　（参考値)事業者全体</t>
  </si>
  <si>
    <t>丸紅新電力(株)　（参考値)事業者全体</t>
  </si>
  <si>
    <t>__2020ミツウロコグリーンエネルギー(株)　メニューA</t>
  </si>
  <si>
    <t>ミツウロコグリーンエネルギー(株)　メニューA</t>
  </si>
  <si>
    <t>__2020ミツウロコグリーンエネルギー(株)　メニューB</t>
  </si>
  <si>
    <t>ミツウロコグリーンエネルギー(株)　メニューB</t>
  </si>
  <si>
    <t>__2020ミツウロコグリーンエネルギー(株)　メニューC</t>
  </si>
  <si>
    <t>ミツウロコグリーンエネルギー(株)　メニューC</t>
  </si>
  <si>
    <t>__2020ミツウロコグリーンエネルギー(株)　メニューD</t>
  </si>
  <si>
    <t>ミツウロコグリーンエネルギー(株)　メニューD</t>
  </si>
  <si>
    <t>__2020ミツウロコグリーンエネルギー(株)　メニューE</t>
  </si>
  <si>
    <t>ミツウロコグリーンエネルギー(株)　メニューE</t>
  </si>
  <si>
    <t>__2020ミツウロコグリーンエネルギー(株)　メニューF</t>
  </si>
  <si>
    <t>ミツウロコグリーンエネルギー(株)　メニューF</t>
  </si>
  <si>
    <t>__2020ミツウロコグリーンエネルギー(株)　メニューG</t>
  </si>
  <si>
    <t>ミツウロコグリーンエネルギー(株)　メニューG</t>
  </si>
  <si>
    <t>__2020ミツウロコグリーンエネルギー(株)　メニューH(残差)</t>
  </si>
  <si>
    <t>ミツウロコグリーンエネルギー(株)　メニューH(残差)</t>
  </si>
  <si>
    <t>__2020ミツウロコグリーンエネルギー(株)　（参考値)事業者全体</t>
  </si>
  <si>
    <t>ミツウロコグリーンエネルギー(株)　（参考値)事業者全体</t>
  </si>
  <si>
    <t>__2020(株)リケン工業</t>
  </si>
  <si>
    <t>(株)リケン工業</t>
  </si>
  <si>
    <t>__2020(株)リミックスポイント　メニューA</t>
  </si>
  <si>
    <t>(株)リミックスポイント　メニューA</t>
  </si>
  <si>
    <t>__2020(株)リミックスポイント　（参考値)事業者全体</t>
  </si>
  <si>
    <t>(株)リミックスポイント　（参考値)事業者全体</t>
  </si>
  <si>
    <t>__2020(株)afterFIT　メニューA</t>
  </si>
  <si>
    <t>(株)afterFIT　メニューA</t>
  </si>
  <si>
    <t>__2020ENEOS(株)(旧：JXTGエネルギー(株))　メニューA</t>
  </si>
  <si>
    <t>ENEOS(株)(旧：JXTGエネルギー(株))　メニューA</t>
  </si>
  <si>
    <t>__2020ENEOS(株)(旧：JXTGエネルギー(株))　メニューB</t>
  </si>
  <si>
    <t>ENEOS(株)(旧：JXTGエネルギー(株))　メニューB</t>
  </si>
  <si>
    <t>__2020ENEOS(株)(旧：JXTGエネルギー(株))　メニューC(残差)</t>
  </si>
  <si>
    <t>ENEOS(株)(旧：JXTGエネルギー(株))　メニューC(残差)</t>
  </si>
  <si>
    <t>__2020ENEOS(株)(旧：JXTGエネルギー(株))　（参考値)事業者全体</t>
  </si>
  <si>
    <t>ENEOS(株)(旧：JXTGエネルギー(株))　（参考値)事業者全体</t>
  </si>
  <si>
    <t>__2020(株)Ｆ－Ｐｏｗｅｒ　メニューA</t>
  </si>
  <si>
    <t>(株)Ｆ－Ｐｏｗｅｒ　メニューA</t>
  </si>
  <si>
    <t>__2020(株)Ｆ－Ｐｏｗｅｒ　メニューB</t>
  </si>
  <si>
    <t>(株)Ｆ－Ｐｏｗｅｒ　メニューB</t>
  </si>
  <si>
    <t>__2020(株)Ｆ－Ｐｏｗｅｒ　メニューC(残差)</t>
  </si>
  <si>
    <t>(株)Ｆ－Ｐｏｗｅｒ　メニューC(残差)</t>
  </si>
  <si>
    <t>__2020(株)Ｆ－Ｐｏｗｅｒ　（参考値)事業者全体</t>
  </si>
  <si>
    <t>(株)Ｆ－Ｐｏｗｅｒ　（参考値)事業者全体</t>
  </si>
  <si>
    <t>__2020ＨＴＢエナジー(株)</t>
  </si>
  <si>
    <t>ＨＴＢエナジー(株)</t>
  </si>
  <si>
    <t>__2020(株)Ｌｏｏｏｐ　メニューA</t>
  </si>
  <si>
    <t>(株)Ｌｏｏｏｐ　メニューA</t>
  </si>
  <si>
    <t>__2020(株)Ｌｏｏｏｐ　メニューB</t>
  </si>
  <si>
    <t>(株)Ｌｏｏｏｐ　メニューB</t>
  </si>
  <si>
    <t>__2020(株)Ｌｏｏｏｐ　メニューC</t>
  </si>
  <si>
    <t>(株)Ｌｏｏｏｐ　メニューC</t>
  </si>
  <si>
    <t>__2020(株)Ｌｏｏｏｐ　メニューD</t>
  </si>
  <si>
    <t>(株)Ｌｏｏｏｐ　メニューD</t>
  </si>
  <si>
    <t>__2020(株)Ｌｏｏｏｐ　メニューE(残差)</t>
  </si>
  <si>
    <t>(株)Ｌｏｏｏｐ　メニューE(残差)</t>
  </si>
  <si>
    <t>__2020(株)Ｌｏｏｏｐ　（参考値)事業者全体</t>
  </si>
  <si>
    <t>(株)Ｌｏｏｏｐ　（参考値)事業者全体</t>
  </si>
  <si>
    <t>1　電気事業者の電力排出係数（供給を受けた電気）</t>
    <phoneticPr fontId="2"/>
  </si>
  <si>
    <t>電気事業者の名称</t>
    <rPh sb="0" eb="2">
      <t>デンキ</t>
    </rPh>
    <rPh sb="2" eb="5">
      <t>ジギョウシャ</t>
    </rPh>
    <rPh sb="6" eb="8">
      <t>メイショウ</t>
    </rPh>
    <phoneticPr fontId="2"/>
  </si>
  <si>
    <t>公開されている最新の係数</t>
    <rPh sb="0" eb="2">
      <t>コウカイ</t>
    </rPh>
    <rPh sb="7" eb="9">
      <t>サイシン</t>
    </rPh>
    <rPh sb="10" eb="12">
      <t>ケイスウ</t>
    </rPh>
    <phoneticPr fontId="2"/>
  </si>
  <si>
    <r>
      <t>調整後排出係数
(t-CO</t>
    </r>
    <r>
      <rPr>
        <vertAlign val="subscript"/>
        <sz val="12"/>
        <rFont val="ＭＳ Ｐゴシック"/>
        <family val="3"/>
        <charset val="128"/>
      </rPr>
      <t>2</t>
    </r>
    <r>
      <rPr>
        <sz val="12"/>
        <rFont val="ＭＳ Ｐゴシック"/>
        <family val="3"/>
        <charset val="128"/>
      </rPr>
      <t>/kWh)</t>
    </r>
    <rPh sb="0" eb="3">
      <t>チョウセイゴ</t>
    </rPh>
    <rPh sb="3" eb="5">
      <t>ハイシュツ</t>
    </rPh>
    <rPh sb="5" eb="7">
      <t>ケイスウ</t>
    </rPh>
    <phoneticPr fontId="2"/>
  </si>
  <si>
    <t>メニューB</t>
    <phoneticPr fontId="2"/>
  </si>
  <si>
    <t>2019年度</t>
    <rPh sb="4" eb="5">
      <t>ネン</t>
    </rPh>
    <rPh sb="5" eb="6">
      <t>ド</t>
    </rPh>
    <phoneticPr fontId="2"/>
  </si>
  <si>
    <t>合計</t>
    <rPh sb="0" eb="1">
      <t>ゴウ</t>
    </rPh>
    <rPh sb="1" eb="2">
      <t>ケイ</t>
    </rPh>
    <phoneticPr fontId="2"/>
  </si>
  <si>
    <t>←</t>
    <phoneticPr fontId="2"/>
  </si>
  <si>
    <t>合計は、「【現況】集計結果表 CO2」シートの電気事業者から供給された電気の値と一致します。</t>
    <phoneticPr fontId="2"/>
  </si>
  <si>
    <t>自家発電にかかる電力利用量の状況</t>
    <phoneticPr fontId="2"/>
  </si>
  <si>
    <t>発電設備容量（kW）</t>
    <rPh sb="0" eb="2">
      <t>ハツデン</t>
    </rPh>
    <rPh sb="2" eb="4">
      <t>セツビ</t>
    </rPh>
    <rPh sb="4" eb="6">
      <t>ヨウリョウ</t>
    </rPh>
    <phoneticPr fontId="2"/>
  </si>
  <si>
    <t>燃料種</t>
    <rPh sb="0" eb="2">
      <t>ネンリョウ</t>
    </rPh>
    <rPh sb="2" eb="3">
      <t>シュ</t>
    </rPh>
    <phoneticPr fontId="2"/>
  </si>
  <si>
    <t>年間燃料使用量</t>
    <rPh sb="0" eb="1">
      <t>ネン</t>
    </rPh>
    <rPh sb="1" eb="2">
      <t>カン</t>
    </rPh>
    <rPh sb="2" eb="4">
      <t>ネンリョウ</t>
    </rPh>
    <rPh sb="4" eb="7">
      <t>シヨウリョウ</t>
    </rPh>
    <phoneticPr fontId="2"/>
  </si>
  <si>
    <t>利用状況</t>
    <rPh sb="0" eb="2">
      <t>リヨウ</t>
    </rPh>
    <rPh sb="2" eb="4">
      <t>ジョウキョウ</t>
    </rPh>
    <phoneticPr fontId="2"/>
  </si>
  <si>
    <t>効率等</t>
    <rPh sb="0" eb="2">
      <t>コウリツ</t>
    </rPh>
    <rPh sb="2" eb="3">
      <t>トウ</t>
    </rPh>
    <phoneticPr fontId="2"/>
  </si>
  <si>
    <t>（単位記載L、kg、Nm3等）</t>
    <rPh sb="1" eb="3">
      <t>タンイ</t>
    </rPh>
    <rPh sb="3" eb="5">
      <t>キサイ</t>
    </rPh>
    <rPh sb="13" eb="14">
      <t>トウ</t>
    </rPh>
    <phoneticPr fontId="2"/>
  </si>
  <si>
    <t>自家消費量(a）
（kWh）</t>
    <rPh sb="0" eb="2">
      <t>ジカ</t>
    </rPh>
    <rPh sb="2" eb="4">
      <t>ショウヒ</t>
    </rPh>
    <rPh sb="4" eb="5">
      <t>リョウ</t>
    </rPh>
    <phoneticPr fontId="2"/>
  </si>
  <si>
    <t>売電量(b)
（kWh）</t>
    <rPh sb="0" eb="2">
      <t>バイデン</t>
    </rPh>
    <rPh sb="2" eb="3">
      <t>リョウ</t>
    </rPh>
    <phoneticPr fontId="2"/>
  </si>
  <si>
    <r>
      <t>(t-CO</t>
    </r>
    <r>
      <rPr>
        <vertAlign val="subscript"/>
        <sz val="12"/>
        <rFont val="ＭＳ Ｐゴシック"/>
        <family val="3"/>
        <charset val="128"/>
      </rPr>
      <t>2</t>
    </r>
    <r>
      <rPr>
        <sz val="12"/>
        <rFont val="ＭＳ Ｐゴシック"/>
        <family val="3"/>
        <charset val="128"/>
      </rPr>
      <t>/kWh)</t>
    </r>
    <phoneticPr fontId="2"/>
  </si>
  <si>
    <t>発電効率(C)（％）</t>
    <rPh sb="0" eb="2">
      <t>ハツデン</t>
    </rPh>
    <rPh sb="2" eb="4">
      <t>コウリツ</t>
    </rPh>
    <phoneticPr fontId="2"/>
  </si>
  <si>
    <r>
      <t>熱利用率(d)（%）※</t>
    </r>
    <r>
      <rPr>
        <sz val="10"/>
        <rFont val="ＭＳ Ｐゴシック"/>
        <family val="3"/>
        <charset val="128"/>
      </rPr>
      <t>コージェネレーションの場合</t>
    </r>
    <rPh sb="0" eb="4">
      <t>ネツリヨウリツ</t>
    </rPh>
    <rPh sb="22" eb="24">
      <t>バアイ</t>
    </rPh>
    <phoneticPr fontId="2"/>
  </si>
  <si>
    <t>総合効率(c+d)（％）</t>
    <rPh sb="0" eb="2">
      <t>ソウゴウ</t>
    </rPh>
    <rPh sb="2" eb="4">
      <t>コウリツ</t>
    </rPh>
    <phoneticPr fontId="2"/>
  </si>
  <si>
    <t>石炭ボイラー</t>
    <rPh sb="0" eb="2">
      <t>セキタン</t>
    </rPh>
    <phoneticPr fontId="2"/>
  </si>
  <si>
    <t>①一般炭
②木質ペレット</t>
    <rPh sb="1" eb="3">
      <t>イッパン</t>
    </rPh>
    <rPh sb="3" eb="4">
      <t>スミ</t>
    </rPh>
    <rPh sb="6" eb="8">
      <t>モクシツ</t>
    </rPh>
    <phoneticPr fontId="2"/>
  </si>
  <si>
    <t>①27,500,000kg、
②5000kg</t>
    <phoneticPr fontId="2"/>
  </si>
  <si>
    <t>ガスタービンコージェネレーション設備</t>
    <rPh sb="16" eb="18">
      <t>セツビ</t>
    </rPh>
    <phoneticPr fontId="2"/>
  </si>
  <si>
    <t>都市ガス13A</t>
    <rPh sb="0" eb="2">
      <t>トシ</t>
    </rPh>
    <phoneticPr fontId="2"/>
  </si>
  <si>
    <r>
      <t>1,489,200Nm</t>
    </r>
    <r>
      <rPr>
        <vertAlign val="superscript"/>
        <sz val="12"/>
        <rFont val="ＭＳ Ｐゴシック"/>
        <family val="3"/>
        <charset val="128"/>
      </rPr>
      <t>3</t>
    </r>
    <r>
      <rPr>
        <sz val="12"/>
        <rFont val="ＭＳ Ｐゴシック"/>
        <family val="3"/>
        <charset val="128"/>
      </rPr>
      <t>（うち発電分774,384Nm</t>
    </r>
    <r>
      <rPr>
        <vertAlign val="superscript"/>
        <sz val="12"/>
        <rFont val="ＭＳ Ｐゴシック"/>
        <family val="3"/>
        <charset val="128"/>
      </rPr>
      <t>3</t>
    </r>
    <r>
      <rPr>
        <sz val="12"/>
        <rFont val="ＭＳ Ｐゴシック"/>
        <family val="3"/>
        <charset val="128"/>
      </rPr>
      <t>として按分）</t>
    </r>
    <rPh sb="15" eb="17">
      <t>ハツデン</t>
    </rPh>
    <rPh sb="17" eb="18">
      <t>ブン</t>
    </rPh>
    <rPh sb="31" eb="33">
      <t>アンブン</t>
    </rPh>
    <phoneticPr fontId="2"/>
  </si>
  <si>
    <t>ｋWh</t>
    <phoneticPr fontId="2"/>
  </si>
  <si>
    <t>目標2030年度</t>
    <rPh sb="0" eb="2">
      <t>モクヒョウ</t>
    </rPh>
    <rPh sb="6" eb="8">
      <t>ネンド</t>
    </rPh>
    <phoneticPr fontId="2"/>
  </si>
  <si>
    <t>県内のプロジェクトで創出されたクレジット</t>
    <phoneticPr fontId="2"/>
  </si>
  <si>
    <t>国内における地球温暖化の排出削減・吸収量認証制度により兵庫県内で創出されたＪ－クレジット等の購入</t>
  </si>
  <si>
    <t>兵庫県内で創出されたグリーン電力証書の購入</t>
    <phoneticPr fontId="2"/>
  </si>
  <si>
    <t>兵庫県内で創出されたグリーン熱証書の購入</t>
    <phoneticPr fontId="2"/>
  </si>
  <si>
    <t>その他プロジェクトで創出されたクレジット</t>
    <phoneticPr fontId="2"/>
  </si>
  <si>
    <t>国内における地球温暖化の排出削減・吸収量認証制度により兵庫県外で創出されたＪ－クレジット等の購入</t>
    <phoneticPr fontId="2"/>
  </si>
  <si>
    <t>兵庫県外で創出されたグリーン電力証書の購入</t>
    <phoneticPr fontId="2"/>
  </si>
  <si>
    <t>兵庫県外で創出されたグリーン熱証書の購入</t>
    <phoneticPr fontId="2"/>
  </si>
  <si>
    <t>二国間クレジットの取得等</t>
    <phoneticPr fontId="2"/>
  </si>
  <si>
    <t>その他、特に報告したい地球温暖化対策</t>
    <phoneticPr fontId="2"/>
  </si>
  <si>
    <t>その他脱炭素社会の実現に向けた革新的技術の開発・活用</t>
    <rPh sb="9" eb="11">
      <t>ジツゲン</t>
    </rPh>
    <phoneticPr fontId="2"/>
  </si>
  <si>
    <t>その他プロジェクトで創出されたクレジット</t>
  </si>
  <si>
    <t>特定物質排出抑制措置一覧</t>
    <rPh sb="0" eb="2">
      <t>トクテイ</t>
    </rPh>
    <rPh sb="2" eb="4">
      <t>ブッシツ</t>
    </rPh>
    <rPh sb="4" eb="6">
      <t>ハイシュツ</t>
    </rPh>
    <rPh sb="6" eb="8">
      <t>ヨクセイ</t>
    </rPh>
    <rPh sb="8" eb="10">
      <t>ソチ</t>
    </rPh>
    <rPh sb="10" eb="12">
      <t>イチラン</t>
    </rPh>
    <phoneticPr fontId="2"/>
  </si>
  <si>
    <t>国内における地球温暖化の排出削減・吸収量認証制度により兵庫県内で創出されたＪ－クレジット等の購入</t>
    <phoneticPr fontId="2"/>
  </si>
  <si>
    <t>兵庫県内で創出されたグリーン電力証書の購入。
ただし、報告書に算入する際には、電気事業者から供給された電気の使用による二酸化炭素排出係数を乗じて算定した二酸化炭素の排出削減量とする。</t>
    <phoneticPr fontId="2"/>
  </si>
  <si>
    <t>兵庫県内で創出されたグリーン熱証書の購入。ただし、報告書に算入する際には、当該熱量に二酸化炭素排出係数を乗じて算定した二酸化炭素の削減量とする。</t>
    <phoneticPr fontId="2"/>
  </si>
  <si>
    <t>国内における地球温暖化の排出削減・吸収量認証制度により兵庫県外で創出されたＪ－クレジット等の購入。</t>
    <phoneticPr fontId="2"/>
  </si>
  <si>
    <t>兵庫県外で創出されたグリーン電力証書の購入。ただし、報告書に算入する際には、電気事業者から供給された電気の使用による二酸化炭素排出係数を乗じて算定した二酸化炭素の排出削減量とする。</t>
    <phoneticPr fontId="2"/>
  </si>
  <si>
    <t>兵庫県外で創出されたグリーン熱証書の購入。ただし、報告書に算入する際には、当該熱量に二酸化炭素排出係数を乗じて算定した二酸化炭素の削減量とする。</t>
    <phoneticPr fontId="2"/>
  </si>
  <si>
    <t>二国間クレジットの取得等</t>
  </si>
  <si>
    <t>その他、緑化等の取組で特に報告したいもの</t>
    <rPh sb="2" eb="3">
      <t>ホカ</t>
    </rPh>
    <rPh sb="4" eb="6">
      <t>リョクカ</t>
    </rPh>
    <rPh sb="6" eb="7">
      <t>トウ</t>
    </rPh>
    <rPh sb="8" eb="10">
      <t>トリクミ</t>
    </rPh>
    <rPh sb="11" eb="12">
      <t>トク</t>
    </rPh>
    <rPh sb="13" eb="15">
      <t>ホウコク</t>
    </rPh>
    <phoneticPr fontId="2"/>
  </si>
  <si>
    <t>その他脱炭素社会に向けた革新的技術の開発・活用</t>
    <phoneticPr fontId="2"/>
  </si>
  <si>
    <t>４　工場等における再生可能エネルギー利用率と目標</t>
    <rPh sb="2" eb="4">
      <t>コウジョウ</t>
    </rPh>
    <rPh sb="4" eb="5">
      <t>トウ</t>
    </rPh>
    <rPh sb="9" eb="11">
      <t>サイセイ</t>
    </rPh>
    <rPh sb="11" eb="13">
      <t>カノウ</t>
    </rPh>
    <rPh sb="18" eb="20">
      <t>リヨウ</t>
    </rPh>
    <rPh sb="20" eb="21">
      <t>リツ</t>
    </rPh>
    <rPh sb="22" eb="24">
      <t>モクヒョウ</t>
    </rPh>
    <phoneticPr fontId="2"/>
  </si>
  <si>
    <t>熱（MJ)</t>
    <rPh sb="0" eb="1">
      <t>ネツ</t>
    </rPh>
    <phoneticPr fontId="2"/>
  </si>
  <si>
    <t>2030年度導入目標</t>
    <rPh sb="4" eb="6">
      <t>ネンド</t>
    </rPh>
    <rPh sb="6" eb="8">
      <t>ドウニュウ</t>
    </rPh>
    <rPh sb="8" eb="10">
      <t>モクヒョウ</t>
    </rPh>
    <phoneticPr fontId="2"/>
  </si>
  <si>
    <t>関西電力(ゼロカーボンメニューを除く）</t>
    <rPh sb="0" eb="2">
      <t>カンサイ</t>
    </rPh>
    <rPh sb="2" eb="4">
      <t>デンリョク</t>
    </rPh>
    <rPh sb="16" eb="17">
      <t>ノゾ</t>
    </rPh>
    <phoneticPr fontId="2"/>
  </si>
  <si>
    <t>（2030年度の見込み）</t>
    <rPh sb="5" eb="7">
      <t>ネンド</t>
    </rPh>
    <rPh sb="8" eb="10">
      <t>ミコ</t>
    </rPh>
    <phoneticPr fontId="2"/>
  </si>
  <si>
    <t>[別添]　再生可能エネルギーの利用状況</t>
    <rPh sb="1" eb="3">
      <t>ベッテン</t>
    </rPh>
    <rPh sb="5" eb="7">
      <t>サイセイ</t>
    </rPh>
    <rPh sb="7" eb="9">
      <t>カノウ</t>
    </rPh>
    <rPh sb="15" eb="17">
      <t>リヨウ</t>
    </rPh>
    <rPh sb="17" eb="19">
      <t>ジョウキョウ</t>
    </rPh>
    <phoneticPr fontId="2"/>
  </si>
  <si>
    <t>〔別添〕電力利用状況</t>
    <rPh sb="1" eb="3">
      <t>ベッテン</t>
    </rPh>
    <phoneticPr fontId="2"/>
  </si>
  <si>
    <t>__2022</t>
    <phoneticPr fontId="2"/>
  </si>
  <si>
    <t>0.311</t>
    <phoneticPr fontId="2"/>
  </si>
  <si>
    <t>アーバンエナジー(株)　メニューH</t>
  </si>
  <si>
    <t>アーバンエナジー(株)　メニューI(残差)</t>
  </si>
  <si>
    <t>(株)エナリス・パワー・マーケティング　メニューI</t>
  </si>
  <si>
    <t>(株)エナリス・パワー・マーケティング　メニューJ</t>
  </si>
  <si>
    <t>(株)エナリス・パワー・マーケティング　メニューK</t>
  </si>
  <si>
    <t>(株)エナリス・パワー・マーケティング　メニューL(残差)</t>
  </si>
  <si>
    <t>(株)エネワンでんき(旧：(株)サイサン)　メニューA</t>
  </si>
  <si>
    <t>(株)エネワンでんき(旧：(株)サイサン)　メニューB(残差)</t>
  </si>
  <si>
    <t>エバーグリーン・マーケティング(株)　メニューA</t>
  </si>
  <si>
    <t>大阪瓦斯(株)　メニューB</t>
  </si>
  <si>
    <t>大阪瓦斯(株)　メニューC</t>
  </si>
  <si>
    <t>大阪瓦斯(株)　メニューD(残差)</t>
  </si>
  <si>
    <t>オリックス(株)　メニューG</t>
  </si>
  <si>
    <t>オリックス(株)　メニューH(残差)</t>
  </si>
  <si>
    <t>カワサキグリーンエナジー(株)(旧：川重商事(株)）　メニューA</t>
  </si>
  <si>
    <t>カワサキグリーンエナジー(株)(旧：川重商事(株)）　メニューB</t>
  </si>
  <si>
    <t>カワサキグリーンエナジー(株)(旧：川重商事(株)）　メニューC</t>
  </si>
  <si>
    <t>カワサキグリーンエナジー(株)(旧：川重商事(株)）　メニューD(残差)</t>
  </si>
  <si>
    <t>関西電力(株)　メニューD</t>
  </si>
  <si>
    <t>関西電力(株)　メニューE</t>
  </si>
  <si>
    <t>関西電力(株)　メニューF(残差)</t>
  </si>
  <si>
    <t>九電みらいエナジー(株)　メニューA</t>
  </si>
  <si>
    <t>九電みらいエナジー(株)　メニューB</t>
  </si>
  <si>
    <t>九電みらいエナジー(株)　(参考値)事業者全体</t>
  </si>
  <si>
    <t>(株)グローバルエンジニアリング　メニューB(残差)</t>
  </si>
  <si>
    <t>シン・エナジー(株)　メニューA</t>
  </si>
  <si>
    <t>シン・エナジー(株)　メニューB</t>
  </si>
  <si>
    <t>シン・エナジー(株)　メニューC</t>
  </si>
  <si>
    <t>シン・エナジー(株)　(参考値)事業者全体</t>
  </si>
  <si>
    <t>新エネルギー開発(株)　</t>
  </si>
  <si>
    <t>ゼロワットパワー(株)　(残差)</t>
  </si>
  <si>
    <t>中部電力ミライズ(株)　メニューA</t>
  </si>
  <si>
    <t>中部電力ミライズ(株)　メニューB(残差)</t>
  </si>
  <si>
    <t>デジタルグリッド(株)　メニューC</t>
  </si>
  <si>
    <t>デジタルグリッド(株)　メニューD(残差)</t>
  </si>
  <si>
    <t>テプコカスタマーサービス(株)　</t>
  </si>
  <si>
    <t>電源開発(株)(旧：(株)J-POWERサプライアンドトレーディング)　メニューA</t>
  </si>
  <si>
    <t>電源開発(株)(旧：(株)J-POWERサプライアンドトレーディング)　メニューB</t>
  </si>
  <si>
    <t>電源開発(株)(旧：(株)J-POWERサプライアンドトレーディング)　(参考値)事業者全体</t>
  </si>
  <si>
    <t>東京電力エナジーパートナー(株)　メニューG</t>
  </si>
  <si>
    <t>東京電力エナジーパートナー(株)　メニューH</t>
  </si>
  <si>
    <t>東京電力エナジーパートナー(株)　メニューI</t>
  </si>
  <si>
    <t>東京電力エナジーパートナー(株)　メニューJ(残差)</t>
  </si>
  <si>
    <t>日鉄エンジニアリング(株)　メニューC</t>
  </si>
  <si>
    <t>日鉄エンジニアリング(株)　メニューD</t>
  </si>
  <si>
    <t>日鉄エンジニアリング(株)　メニューE(残差)</t>
  </si>
  <si>
    <t>パナソニックオペレーショナルエクセレンス(株)（旧：パナソニック(株)）　メニューA</t>
  </si>
  <si>
    <t>パナソニックオペレーショナルエクセレンス(株)（旧：パナソニック(株)）　メニューB(残差)</t>
  </si>
  <si>
    <t>(株)フィット　</t>
  </si>
  <si>
    <t>(株)ホープ　</t>
  </si>
  <si>
    <t>丸紅新電力(株)　メニューE(残差)</t>
  </si>
  <si>
    <t>ミツウロコグリーンエネルギー(株)　メニューH</t>
  </si>
  <si>
    <t>ミツウロコグリーンエネルギー(株)　メニューI</t>
  </si>
  <si>
    <t>ミツウロコグリーンエネルギー(株)　メニューJ(残差)</t>
  </si>
  <si>
    <t>(株)リケン工業　</t>
  </si>
  <si>
    <t>(株)リミックスポイント　メニューB(残差)</t>
  </si>
  <si>
    <t>(株)ａｆｔｅｒＦＩＴ　メニューA</t>
  </si>
  <si>
    <t>ENEOS(株)　メニューA</t>
  </si>
  <si>
    <t>ENEOS(株)　メニューB</t>
  </si>
  <si>
    <t>ENEOS(株)　メニューC</t>
  </si>
  <si>
    <t>ENEOS(株)　メニューD(残差)</t>
  </si>
  <si>
    <t>ＨＴＢエナジー(株)　メニューA</t>
  </si>
  <si>
    <t>ＨＴＢエナジー(株)　メニューB</t>
  </si>
  <si>
    <t>ＨＴＢエナジー(株)　(参考値)事業者全体</t>
  </si>
  <si>
    <t>(株)Ｌｏｏｏｐ　メニューE</t>
  </si>
  <si>
    <t>(株)Ｌｏｏｏｐ　メニューF(残差)</t>
  </si>
  <si>
    <t>(株)UPDATER(旧：みんな電力(株))　メニューA</t>
  </si>
  <si>
    <t>(株)UPDATER(旧：みんな電力(株))　メニューB</t>
  </si>
  <si>
    <t>(株)UPDATER(旧：みんな電力(株))　メニューC(残差)</t>
  </si>
  <si>
    <t>__2021アーバンエナジー(株)　メニューA</t>
  </si>
  <si>
    <t>__2021アーバンエナジー(株)　メニューB</t>
  </si>
  <si>
    <t>__2021アーバンエナジー(株)　メニューC</t>
  </si>
  <si>
    <t>__2021アーバンエナジー(株)　メニューD</t>
  </si>
  <si>
    <t>__2021アーバンエナジー(株)　メニューE</t>
  </si>
  <si>
    <t>__2021アーバンエナジー(株)　メニューF</t>
  </si>
  <si>
    <t>__2021アーバンエナジー(株)　メニューG</t>
  </si>
  <si>
    <t>__2021アーバンエナジー(株)　メニューH</t>
  </si>
  <si>
    <t>__2021アーバンエナジー(株)　メニューI(残差)</t>
  </si>
  <si>
    <t>__2021出光グリーンパワー(株)　メニューA</t>
  </si>
  <si>
    <t>__2021出光グリーンパワー(株)　メニューB</t>
  </si>
  <si>
    <t>__2021出光グリーンパワー(株)　メニューC</t>
  </si>
  <si>
    <t>__2021出光グリーンパワー(株)　メニューD(残差)</t>
  </si>
  <si>
    <t>__2021出光興産(株)　メニューA</t>
  </si>
  <si>
    <t>__2021出光興産(株)　メニューB</t>
  </si>
  <si>
    <t>__2021出光興産(株)　メニューC(残差)</t>
  </si>
  <si>
    <t>__2021(株)エナリス・パワー・マーケティング　メニューA</t>
  </si>
  <si>
    <t>__2021(株)エナリス・パワー・マーケティング　メニューB</t>
  </si>
  <si>
    <t>__2021(株)エナリス・パワー・マーケティング　メニューC</t>
  </si>
  <si>
    <t>__2021(株)エナリス・パワー・マーケティング　メニューD</t>
  </si>
  <si>
    <t>__2021(株)エナリス・パワー・マーケティング　メニューE</t>
  </si>
  <si>
    <t>__2021(株)エナリス・パワー・マーケティング　メニューF</t>
  </si>
  <si>
    <t>__2021(株)エナリス・パワー・マーケティング　メニューG</t>
  </si>
  <si>
    <t>__2021(株)エナリス・パワー・マーケティング　メニューH</t>
  </si>
  <si>
    <t>__2021(株)エナリス・パワー・マーケティング　メニューI</t>
  </si>
  <si>
    <t>__2021(株)エナリス・パワー・マーケティング　メニューJ</t>
  </si>
  <si>
    <t>__2021(株)エナリス・パワー・マーケティング　メニューK</t>
  </si>
  <si>
    <t>__2021(株)エナリス・パワー・マーケティング　メニューL(残差)</t>
  </si>
  <si>
    <t>__2021エネサーブ(株)　メニューA</t>
  </si>
  <si>
    <t>__2021エネサーブ(株)　メニューB(残差)</t>
  </si>
  <si>
    <t>__2021(株)エネット　メニューA</t>
  </si>
  <si>
    <t>__2021(株)エネット　メニューB</t>
  </si>
  <si>
    <t>__2021(株)エネット　メニューC</t>
  </si>
  <si>
    <t>__2021(株)エネット　メニューD</t>
  </si>
  <si>
    <t>__2021(株)エネット　メニューE</t>
  </si>
  <si>
    <t>__2021(株)エネット　メニューF</t>
  </si>
  <si>
    <t>__2021(株)エネット　メニューG</t>
  </si>
  <si>
    <t>__2021(株)エネット　メニューH(残差)</t>
  </si>
  <si>
    <t>__2021(株)エネワンでんき(旧：(株)サイサン)　メニューA</t>
  </si>
  <si>
    <t>__2021(株)エネワンでんき(旧：(株)サイサン)　メニューB(残差)</t>
  </si>
  <si>
    <t>__2021エバーグリーン・マーケティング(株)　メニューA</t>
  </si>
  <si>
    <t>__2021エバーグリーン・マーケティング(株)　メニューB</t>
  </si>
  <si>
    <t>__2021エバーグリーン・マーケティング(株)　メニューC(残差)</t>
  </si>
  <si>
    <t>__2021大阪瓦斯(株)　メニューA</t>
  </si>
  <si>
    <t>__2021大阪瓦斯(株)　メニューB</t>
  </si>
  <si>
    <t>__2021大阪瓦斯(株)　メニューC</t>
  </si>
  <si>
    <t>__2021大阪瓦斯(株)　メニューD(残差)</t>
  </si>
  <si>
    <t>__2021オリックス(株)　メニューA</t>
  </si>
  <si>
    <t>__2021オリックス(株)　メニューB</t>
  </si>
  <si>
    <t>__2021オリックス(株)　メニューC</t>
  </si>
  <si>
    <t>__2021オリックス(株)　メニューD</t>
  </si>
  <si>
    <t>__2021オリックス(株)　メニューE</t>
  </si>
  <si>
    <t>__2021オリックス(株)　メニューF</t>
  </si>
  <si>
    <t>__2021オリックス(株)　メニューG</t>
  </si>
  <si>
    <t>__2021オリックス(株)　メニューH(残差)</t>
  </si>
  <si>
    <t>__2021カワサキグリーンエナジー(株)(旧：川重商事(株)）　メニューA</t>
  </si>
  <si>
    <t>__2021カワサキグリーンエナジー(株)(旧：川重商事(株)）　メニューB</t>
  </si>
  <si>
    <t>__2021カワサキグリーンエナジー(株)(旧：川重商事(株)）　メニューC</t>
  </si>
  <si>
    <t>__2021カワサキグリーンエナジー(株)(旧：川重商事(株)）　メニューD(残差)</t>
  </si>
  <si>
    <t>__2021関西電力(株)　メニューA</t>
  </si>
  <si>
    <t>__2021関西電力(株)　メニューB</t>
  </si>
  <si>
    <t>__2021関西電力(株)　メニューC</t>
  </si>
  <si>
    <t>__2021関西電力(株)　メニューD</t>
  </si>
  <si>
    <t>__2021関西電力(株)　メニューE</t>
  </si>
  <si>
    <t>__2021関西電力(株)　メニューF(残差)</t>
  </si>
  <si>
    <t>__2021九電みらいエナジー(株)　メニューA</t>
  </si>
  <si>
    <t>__2021九電みらいエナジー(株)　メニューB</t>
  </si>
  <si>
    <t>__2021九電みらいエナジー(株)　(参考値)事業者全体</t>
  </si>
  <si>
    <t>__2021(株)グローバルエンジニアリング　メニューA</t>
  </si>
  <si>
    <t>__2021(株)グローバルエンジニアリング　メニューB(残差)</t>
  </si>
  <si>
    <t>__2021サミットエナジー(株)　メニューA</t>
  </si>
  <si>
    <t>__2021サミットエナジー(株)　メニューB(残差)</t>
  </si>
  <si>
    <t>__2021シン・エナジー(株)　メニューA</t>
  </si>
  <si>
    <t>__2021シン・エナジー(株)　メニューB</t>
  </si>
  <si>
    <t>__2021シン・エナジー(株)　メニューC</t>
  </si>
  <si>
    <t>__2021シン・エナジー(株)　(参考値)事業者全体</t>
  </si>
  <si>
    <t>__2021新エネルギー開発(株)　</t>
  </si>
  <si>
    <t>__2021ゼロワットパワー(株)　(残差)</t>
  </si>
  <si>
    <t>__2021中部電力ミライズ(株)　メニューA</t>
  </si>
  <si>
    <t>__2021中部電力ミライズ(株)　メニューB(残差)</t>
  </si>
  <si>
    <t>__2021デジタルグリッド(株)　メニューA</t>
  </si>
  <si>
    <t>__2021デジタルグリッド(株)　メニューB</t>
  </si>
  <si>
    <t>__2021デジタルグリッド(株)　メニューC</t>
  </si>
  <si>
    <t>__2021デジタルグリッド(株)　メニューD(残差)</t>
  </si>
  <si>
    <t>__2021テプコカスタマーサービス(株)　</t>
  </si>
  <si>
    <t>__2021電源開発(株)(旧：(株)J-POWERサプライアンドトレーディング)　メニューA</t>
  </si>
  <si>
    <t>__2021電源開発(株)(旧：(株)J-POWERサプライアンドトレーディング)　メニューB</t>
  </si>
  <si>
    <t>__2021電源開発(株)(旧：(株)J-POWERサプライアンドトレーディング)　(参考値)事業者全体</t>
  </si>
  <si>
    <t>__2021東京電力エナジーパートナー(株)　メニューA</t>
  </si>
  <si>
    <t>__2021東京電力エナジーパートナー(株)　メニューB</t>
  </si>
  <si>
    <t>__2021東京電力エナジーパートナー(株)　メニューC</t>
  </si>
  <si>
    <t>__2021東京電力エナジーパートナー(株)　メニューD</t>
  </si>
  <si>
    <t>__2021東京電力エナジーパートナー(株)　メニューE</t>
  </si>
  <si>
    <t>__2021東京電力エナジーパートナー(株)　メニューF</t>
  </si>
  <si>
    <t>__2021東京電力エナジーパートナー(株)　メニューG</t>
  </si>
  <si>
    <t>__2021東京電力エナジーパートナー(株)　メニューH</t>
  </si>
  <si>
    <t>__2021東京電力エナジーパートナー(株)　メニューI</t>
  </si>
  <si>
    <t>__2021東京電力エナジーパートナー(株)　メニューJ(残差)</t>
  </si>
  <si>
    <t>__2021日鉄エンジニアリング(株)　メニューA</t>
  </si>
  <si>
    <t>__2021日鉄エンジニアリング(株)　メニューB</t>
  </si>
  <si>
    <t>__2021日鉄エンジニアリング(株)　メニューC</t>
  </si>
  <si>
    <t>__2021日鉄エンジニアリング(株)　メニューD</t>
  </si>
  <si>
    <t>__2021日鉄エンジニアリング(株)　メニューE(残差)</t>
  </si>
  <si>
    <t>__2021パナソニックオペレーショナルエクセレンス(株)（旧：パナソニック(株)）　メニューA</t>
  </si>
  <si>
    <t>__2021パナソニックオペレーショナルエクセレンス(株)（旧：パナソニック(株)）　メニューB(残差)</t>
  </si>
  <si>
    <t>__2021(株)フィット　</t>
  </si>
  <si>
    <t>__2021(株)ホープ　</t>
  </si>
  <si>
    <t>__2021丸紅新電力(株)　メニューA</t>
  </si>
  <si>
    <t>__2021丸紅新電力(株)　メニューB</t>
  </si>
  <si>
    <t>__2021丸紅新電力(株)　メニューC</t>
  </si>
  <si>
    <t>__2021丸紅新電力(株)　メニューD</t>
  </si>
  <si>
    <t>__2021丸紅新電力(株)　メニューE(残差)</t>
  </si>
  <si>
    <t>__2021ミツウロコグリーンエネルギー(株)　メニューA</t>
  </si>
  <si>
    <t>__2021ミツウロコグリーンエネルギー(株)　メニューB</t>
  </si>
  <si>
    <t>__2021ミツウロコグリーンエネルギー(株)　メニューC</t>
  </si>
  <si>
    <t>__2021ミツウロコグリーンエネルギー(株)　メニューD</t>
  </si>
  <si>
    <t>__2021ミツウロコグリーンエネルギー(株)　メニューE</t>
  </si>
  <si>
    <t>__2021ミツウロコグリーンエネルギー(株)　メニューF</t>
  </si>
  <si>
    <t>__2021ミツウロコグリーンエネルギー(株)　メニューG</t>
  </si>
  <si>
    <t>__2021ミツウロコグリーンエネルギー(株)　メニューH</t>
  </si>
  <si>
    <t>__2021ミツウロコグリーンエネルギー(株)　メニューI</t>
  </si>
  <si>
    <t>__2021ミツウロコグリーンエネルギー(株)　メニューJ(残差)</t>
  </si>
  <si>
    <t>__2021(株)リケン工業　</t>
  </si>
  <si>
    <t>__2021(株)リミックスポイント　メニューA</t>
  </si>
  <si>
    <t>__2021(株)リミックスポイント　メニューB(残差)</t>
  </si>
  <si>
    <t>__2021(株)ａｆｔｅｒＦＩＴ　メニューA</t>
  </si>
  <si>
    <t>__2021ENEOS(株)　メニューA</t>
  </si>
  <si>
    <t>__2021ENEOS(株)　メニューB</t>
  </si>
  <si>
    <t>__2021ENEOS(株)　メニューC</t>
  </si>
  <si>
    <t>__2021ENEOS(株)　メニューD(残差)</t>
  </si>
  <si>
    <t>__2021(株)Ｆ－Ｐｏｗｅｒ　メニューA</t>
  </si>
  <si>
    <t>__2021(株)Ｆ－Ｐｏｗｅｒ　メニューB</t>
  </si>
  <si>
    <t>__2021(株)Ｆ－Ｐｏｗｅｒ　メニューC(残差)</t>
  </si>
  <si>
    <t>__2021ＨＴＢエナジー(株)　メニューA</t>
  </si>
  <si>
    <t>__2021ＨＴＢエナジー(株)　メニューB</t>
  </si>
  <si>
    <t>__2021ＨＴＢエナジー(株)　(参考値)事業者全体</t>
  </si>
  <si>
    <t>__2021(株)Ｌｏｏｏｐ　メニューA</t>
  </si>
  <si>
    <t>__2021(株)Ｌｏｏｏｐ　メニューB</t>
  </si>
  <si>
    <t>__2021(株)Ｌｏｏｏｐ　メニューC</t>
  </si>
  <si>
    <t>__2021(株)Ｌｏｏｏｐ　メニューD</t>
  </si>
  <si>
    <t>__2021(株)Ｌｏｏｏｐ　メニューE</t>
  </si>
  <si>
    <t>__2021(株)Ｌｏｏｏｐ　メニューF(残差)</t>
  </si>
  <si>
    <t>__2021(株)UPDATER(旧：みんな電力(株))　メニューA</t>
  </si>
  <si>
    <t>__2021(株)UPDATER(旧：みんな電力(株))　メニューB</t>
  </si>
  <si>
    <t>__2021(株)UPDATER(旧：みんな電力(株))　メニューC(残差)</t>
  </si>
  <si>
    <t>__2022アーバンエナジー(株)　メニューA</t>
  </si>
  <si>
    <t>__2022アーバンエナジー(株)　メニューB</t>
  </si>
  <si>
    <t>__2022アーバンエナジー(株)　メニューC</t>
  </si>
  <si>
    <t>__2022アーバンエナジー(株)　メニューD</t>
  </si>
  <si>
    <t>__2022アーバンエナジー(株)　メニューE</t>
  </si>
  <si>
    <t>__2022アーバンエナジー(株)　メニューF</t>
  </si>
  <si>
    <t>__2022アーバンエナジー(株)　メニューG</t>
  </si>
  <si>
    <t>__2022アーバンエナジー(株)　メニューH</t>
  </si>
  <si>
    <t>__2022出光グリーンパワー(株)　メニューA</t>
  </si>
  <si>
    <t>__2022出光グリーンパワー(株)　メニューB</t>
  </si>
  <si>
    <t>__2022出光グリーンパワー(株)　メニューC</t>
  </si>
  <si>
    <t>__2022出光グリーンパワー(株)　メニューD(残差)</t>
  </si>
  <si>
    <t>__2022出光興産(株)　メニューA</t>
  </si>
  <si>
    <t>__2022出光興産(株)　メニューB</t>
  </si>
  <si>
    <t>__2022出光興産(株)　メニューC(残差)</t>
  </si>
  <si>
    <t>__2022(株)エナリス・パワー・マーケティング　メニューA</t>
  </si>
  <si>
    <t>__2022(株)エナリス・パワー・マーケティング　メニューB</t>
  </si>
  <si>
    <t>__2022(株)エナリス・パワー・マーケティング　メニューC</t>
  </si>
  <si>
    <t>__2022(株)エナリス・パワー・マーケティング　メニューD</t>
  </si>
  <si>
    <t>__2022(株)エナリス・パワー・マーケティング　メニューE</t>
  </si>
  <si>
    <t>__2022(株)エナリス・パワー・マーケティング　メニューF</t>
  </si>
  <si>
    <t>__2022(株)エナリス・パワー・マーケティング　メニューG</t>
  </si>
  <si>
    <t>__2022(株)エナリス・パワー・マーケティング　メニューH</t>
  </si>
  <si>
    <t>__2022(株)エナリス・パワー・マーケティング　メニューI</t>
  </si>
  <si>
    <t>__2022(株)エナリス・パワー・マーケティング　メニューJ</t>
  </si>
  <si>
    <t>__2022エネサーブ(株)　メニューA</t>
  </si>
  <si>
    <t>__2022エネサーブ(株)　メニューB(残差)</t>
  </si>
  <si>
    <t>__2022(株)エネット　メニューA</t>
  </si>
  <si>
    <t>__2022(株)エネット　メニューB</t>
  </si>
  <si>
    <t>__2022(株)エネット　メニューC</t>
  </si>
  <si>
    <t>__2022(株)エネット　メニューD</t>
  </si>
  <si>
    <t>__2022(株)エネット　メニューE</t>
  </si>
  <si>
    <t>__2022(株)エネット　メニューF</t>
  </si>
  <si>
    <t>__2022(株)エネット　メニューG</t>
  </si>
  <si>
    <t>__2022(株)エネワンでんき(旧：(株)サイサン)　メニューA</t>
  </si>
  <si>
    <t>__2022(株)エネワンでんき(旧：(株)サイサン)　メニューB(残差)</t>
  </si>
  <si>
    <t>__2022エバーグリーン・マーケティング(株)　メニューA</t>
  </si>
  <si>
    <t>__2022大阪瓦斯(株)　メニューA</t>
  </si>
  <si>
    <t>__2022大阪瓦斯(株)　メニューB</t>
  </si>
  <si>
    <t>__2022大阪瓦斯(株)　メニューC</t>
  </si>
  <si>
    <t>__2022大阪瓦斯(株)　メニューD(残差)</t>
  </si>
  <si>
    <t>__2022オリックス(株)　メニューA</t>
  </si>
  <si>
    <t>__2022オリックス(株)　メニューB</t>
  </si>
  <si>
    <t>__2022オリックス(株)　メニューC</t>
  </si>
  <si>
    <t>__2022オリックス(株)　メニューD</t>
  </si>
  <si>
    <t>__2022オリックス(株)　メニューE</t>
  </si>
  <si>
    <t>__2022オリックス(株)　メニューF</t>
  </si>
  <si>
    <t>__2022オリックス(株)　メニューG</t>
  </si>
  <si>
    <t>__2022オリックス(株)　メニューH(残差)</t>
  </si>
  <si>
    <t>__2022カワサキグリーンエナジー(株)　メニューA</t>
  </si>
  <si>
    <t>カワサキグリーンエナジー(株)　メニューA</t>
  </si>
  <si>
    <t>__2022カワサキグリーンエナジー(株)　メニューB</t>
  </si>
  <si>
    <t>カワサキグリーンエナジー(株)　メニューB</t>
  </si>
  <si>
    <t>__2022カワサキグリーンエナジー(株)　メニューC</t>
  </si>
  <si>
    <t>カワサキグリーンエナジー(株)　メニューC</t>
  </si>
  <si>
    <t>__2022カワサキグリーンエナジー(株)　メニューD(残差)</t>
  </si>
  <si>
    <t>カワサキグリーンエナジー(株)　メニューD(残差)</t>
  </si>
  <si>
    <t>__2022関西電力(株)　メニューA</t>
  </si>
  <si>
    <t>__2022関西電力(株)　メニューB</t>
  </si>
  <si>
    <t>__2022関西電力(株)　メニューC</t>
  </si>
  <si>
    <t>__2022関西電力(株)　メニューD</t>
  </si>
  <si>
    <t>__2022関西電力(株)　メニューE</t>
  </si>
  <si>
    <t>__2022九電みらいエナジー(株)　メニューA</t>
  </si>
  <si>
    <t>__2022(株)グローバルエンジニアリング　メニューA</t>
  </si>
  <si>
    <t>__2022(株)グローバルエンジニアリング　メニューB(残差)</t>
  </si>
  <si>
    <t>__2022サミットエナジー(株)　メニューA</t>
  </si>
  <si>
    <t>__2022サミットエナジー(株)　メニューB(残差)</t>
  </si>
  <si>
    <t>__2022シン・エナジー(株)　メニューA</t>
  </si>
  <si>
    <t>__2022ゼロワットパワー(株)　メニューA</t>
  </si>
  <si>
    <t>__2022中部電力ミライズ(株)　メニューA</t>
  </si>
  <si>
    <t>__2022中部電力ミライズ(株)　メニューB(残差)</t>
  </si>
  <si>
    <t>__2022デジタルグリッド(株)　メニューA</t>
  </si>
  <si>
    <t>__2022デジタルグリッド(株)　メニューB</t>
  </si>
  <si>
    <t>__2022デジタルグリッド(株)　メニューC</t>
  </si>
  <si>
    <t>__2022電源開発(株)　メニューA</t>
  </si>
  <si>
    <t>電源開発(株)　メニューA</t>
  </si>
  <si>
    <t>__2022電源開発(株)　メニューB</t>
  </si>
  <si>
    <t>電源開発(株)　メニューB</t>
  </si>
  <si>
    <t>__2022電源開発(株)　メニューC(残差)</t>
  </si>
  <si>
    <t>電源開発(株)　メニューC(残差)</t>
  </si>
  <si>
    <t>__2022東京電力エナジーパートナー(株)　メニューA</t>
  </si>
  <si>
    <t>__2022東京電力エナジーパートナー(株)　メニューB</t>
  </si>
  <si>
    <t>__2022東京電力エナジーパートナー(株)　メニューC</t>
  </si>
  <si>
    <t>__2022東京電力エナジーパートナー(株)　メニューD</t>
  </si>
  <si>
    <t>__2022東京電力エナジーパートナー(株)　メニューE</t>
  </si>
  <si>
    <t>__2022東京電力エナジーパートナー(株)　メニューF</t>
  </si>
  <si>
    <t>__2022東京電力エナジーパートナー(株)　メニューG</t>
  </si>
  <si>
    <t>__2022東京電力エナジーパートナー(株)　メニューH</t>
  </si>
  <si>
    <t>__2022東京電力エナジーパートナー(株)　メニューI</t>
  </si>
  <si>
    <t>__2022日鉄エンジニアリング(株)　メニューA</t>
  </si>
  <si>
    <t>__2022日鉄エンジニアリング(株)　メニューB</t>
  </si>
  <si>
    <t>__2022日鉄エンジニアリング(株)　メニューC</t>
  </si>
  <si>
    <t>__2022日鉄エンジニアリング(株)　メニューD</t>
  </si>
  <si>
    <t>__2022パナソニックオペレーショナルエクセレンス(株)(旧：パナソニック(株))　メニューA</t>
  </si>
  <si>
    <t>パナソニックオペレーショナルエクセレンス(株)(旧：パナソニック(株))　メニューA</t>
  </si>
  <si>
    <t>__2022(株)フィット　</t>
  </si>
  <si>
    <t>__2022丸紅新電力(株)　メニューA</t>
  </si>
  <si>
    <t>__2022丸紅新電力(株)　メニューB</t>
  </si>
  <si>
    <t>__2022丸紅新電力(株)　メニューC</t>
  </si>
  <si>
    <t>__2022丸紅新電力(株)　メニューD</t>
  </si>
  <si>
    <t>__2022ミツウロコグリーンエネルギー(株)　メニューA</t>
  </si>
  <si>
    <t>__2022ミツウロコグリーンエネルギー(株)　メニューB</t>
  </si>
  <si>
    <t>__2022ミツウロコグリーンエネルギー(株)　メニューC</t>
  </si>
  <si>
    <t>__2022ミツウロコグリーンエネルギー(株)　メニューD</t>
  </si>
  <si>
    <t>__2022ミツウロコグリーンエネルギー(株)　メニューE</t>
  </si>
  <si>
    <t>__2022ミツウロコグリーンエネルギー(株)　メニューF</t>
  </si>
  <si>
    <t>__2022ミツウロコグリーンエネルギー(株)　メニューG</t>
  </si>
  <si>
    <t>__2022ミツウロコグリーンエネルギー(株)　メニューH</t>
  </si>
  <si>
    <t>__2022ミツウロコグリーンエネルギー(株)　メニューI</t>
  </si>
  <si>
    <t>__2022(株)リケン工業　</t>
  </si>
  <si>
    <t>__2022(株)リミックスポイント　メニューA</t>
  </si>
  <si>
    <t>__2022(株)ａｆｔｅｒＦＩＴ　メニューA</t>
  </si>
  <si>
    <t>__2022ＨＴＢエナジー(株)　メニューA</t>
  </si>
  <si>
    <t>__2022ＨＴＢエナジー(株)　メニューB</t>
  </si>
  <si>
    <t>__2022ＨＴＢエナジー(株)　メニューC(残差)</t>
  </si>
  <si>
    <t>ＨＴＢエナジー(株)　メニューC(残差)</t>
  </si>
  <si>
    <t>__2022(株)Ｌｏｏｏｐ　メニューA</t>
  </si>
  <si>
    <t>__2022(株)Ｌｏｏｏｐ　メニューB</t>
  </si>
  <si>
    <t>__2022(株)Ｌｏｏｏｐ　メニューC</t>
  </si>
  <si>
    <t>__2022(株)Ｌｏｏｏｐ　メニューD</t>
  </si>
  <si>
    <t>__2022ＲＥ１００電力(株)　メニューA</t>
  </si>
  <si>
    <t>ＲＥ１００電力(株)　メニューA</t>
  </si>
  <si>
    <t>__2022(株)ＵＰＤＡＴＥＲ　メニューA</t>
  </si>
  <si>
    <t>(株)ＵＰＤＡＴＥＲ　メニューA</t>
  </si>
  <si>
    <t>m3</t>
    <phoneticPr fontId="2"/>
  </si>
  <si>
    <t>産業用蒸気</t>
  </si>
  <si>
    <t>産業用以外の蒸気</t>
    <phoneticPr fontId="2"/>
  </si>
  <si>
    <t>温水</t>
  </si>
  <si>
    <t>冷水</t>
    <rPh sb="0" eb="2">
      <t>レイスイ</t>
    </rPh>
    <phoneticPr fontId="2"/>
  </si>
  <si>
    <t>熱名</t>
    <rPh sb="0" eb="1">
      <t>ネツ</t>
    </rPh>
    <rPh sb="1" eb="2">
      <t>メイ</t>
    </rPh>
    <phoneticPr fontId="2"/>
  </si>
  <si>
    <t>非化石燃料</t>
    <rPh sb="0" eb="3">
      <t>ヒカセキ</t>
    </rPh>
    <rPh sb="3" eb="5">
      <t>ネンリョウ</t>
    </rPh>
    <phoneticPr fontId="2"/>
  </si>
  <si>
    <t>RDF</t>
    <phoneticPr fontId="2"/>
  </si>
  <si>
    <t>RPF</t>
    <phoneticPr fontId="2"/>
  </si>
  <si>
    <t>廃タイヤ</t>
    <rPh sb="0" eb="1">
      <t>ハイ</t>
    </rPh>
    <phoneticPr fontId="2"/>
  </si>
  <si>
    <t>廃プラスチック（一般廃棄物）</t>
    <rPh sb="0" eb="1">
      <t>ハイ</t>
    </rPh>
    <rPh sb="8" eb="10">
      <t>イッパン</t>
    </rPh>
    <rPh sb="10" eb="13">
      <t>ハイキブツ</t>
    </rPh>
    <phoneticPr fontId="2"/>
  </si>
  <si>
    <t>廃プラスチック（産業廃棄物）</t>
    <rPh sb="0" eb="1">
      <t>ハイ</t>
    </rPh>
    <rPh sb="8" eb="10">
      <t>サンギョウ</t>
    </rPh>
    <rPh sb="10" eb="13">
      <t>ハイキブツ</t>
    </rPh>
    <phoneticPr fontId="2"/>
  </si>
  <si>
    <t>廃油（植物・動物性のぞく）及び当該廃油から製造された燃料炭化水素油</t>
    <rPh sb="0" eb="2">
      <t>ハイユ</t>
    </rPh>
    <rPh sb="3" eb="5">
      <t>ショクブツ</t>
    </rPh>
    <rPh sb="6" eb="8">
      <t>ドウブツ</t>
    </rPh>
    <rPh sb="8" eb="9">
      <t>セイ</t>
    </rPh>
    <rPh sb="13" eb="14">
      <t>オヨ</t>
    </rPh>
    <rPh sb="15" eb="17">
      <t>トウガイ</t>
    </rPh>
    <rPh sb="17" eb="19">
      <t>ハイユ</t>
    </rPh>
    <rPh sb="21" eb="23">
      <t>セイゾウ</t>
    </rPh>
    <rPh sb="26" eb="28">
      <t>ネンリョウ</t>
    </rPh>
    <rPh sb="28" eb="30">
      <t>タンカ</t>
    </rPh>
    <rPh sb="30" eb="32">
      <t>スイソ</t>
    </rPh>
    <rPh sb="32" eb="33">
      <t>ユ</t>
    </rPh>
    <phoneticPr fontId="2"/>
  </si>
  <si>
    <t>廃プラスチックから製造される燃料炭化水素</t>
    <rPh sb="0" eb="1">
      <t>ハイ</t>
    </rPh>
    <rPh sb="9" eb="11">
      <t>セイゾウ</t>
    </rPh>
    <rPh sb="14" eb="16">
      <t>ネンリョウ</t>
    </rPh>
    <rPh sb="16" eb="18">
      <t>タンカ</t>
    </rPh>
    <rPh sb="18" eb="20">
      <t>スイソ</t>
    </rPh>
    <phoneticPr fontId="2"/>
  </si>
  <si>
    <t>ジェット燃料油</t>
    <rPh sb="4" eb="7">
      <t>ネンリョウユ</t>
    </rPh>
    <phoneticPr fontId="2"/>
  </si>
  <si>
    <t>潤滑油</t>
    <rPh sb="0" eb="3">
      <t>ジュンカツユ</t>
    </rPh>
    <phoneticPr fontId="2"/>
  </si>
  <si>
    <t>発電用高炉ガス</t>
    <rPh sb="0" eb="3">
      <t>ハツデンヨウ</t>
    </rPh>
    <rPh sb="3" eb="5">
      <t>コウロ</t>
    </rPh>
    <phoneticPr fontId="2"/>
  </si>
  <si>
    <t>輸入原料炭</t>
    <rPh sb="0" eb="2">
      <t>ユニュウ</t>
    </rPh>
    <phoneticPr fontId="2"/>
  </si>
  <si>
    <t>コークス用原料炭</t>
    <rPh sb="4" eb="5">
      <t>ヨウ</t>
    </rPh>
    <rPh sb="5" eb="7">
      <t>ゲンリョウ</t>
    </rPh>
    <rPh sb="7" eb="8">
      <t>タン</t>
    </rPh>
    <phoneticPr fontId="2"/>
  </si>
  <si>
    <t>吹込用原料炭</t>
    <rPh sb="0" eb="1">
      <t>フ</t>
    </rPh>
    <rPh sb="1" eb="2">
      <t>コ</t>
    </rPh>
    <rPh sb="2" eb="3">
      <t>ヨウ</t>
    </rPh>
    <rPh sb="3" eb="5">
      <t>ゲンリョウ</t>
    </rPh>
    <rPh sb="5" eb="6">
      <t>タン</t>
    </rPh>
    <phoneticPr fontId="2"/>
  </si>
  <si>
    <t>輸入一般炭</t>
    <rPh sb="0" eb="2">
      <t>ユニュウ</t>
    </rPh>
    <rPh sb="2" eb="4">
      <t>イッパン</t>
    </rPh>
    <rPh sb="4" eb="5">
      <t>スミ</t>
    </rPh>
    <phoneticPr fontId="2"/>
  </si>
  <si>
    <t>国産一般炭</t>
    <rPh sb="0" eb="2">
      <t>コクサン</t>
    </rPh>
    <rPh sb="2" eb="4">
      <t>イッパン</t>
    </rPh>
    <phoneticPr fontId="2"/>
  </si>
  <si>
    <t>輸入無煙炭</t>
    <rPh sb="0" eb="2">
      <t>ユニュウ</t>
    </rPh>
    <phoneticPr fontId="2"/>
  </si>
  <si>
    <t>黒液</t>
    <rPh sb="0" eb="1">
      <t>クロ</t>
    </rPh>
    <rPh sb="1" eb="2">
      <t>エキ</t>
    </rPh>
    <phoneticPr fontId="2"/>
  </si>
  <si>
    <t>木質廃材</t>
    <rPh sb="0" eb="2">
      <t>モクシツ</t>
    </rPh>
    <rPh sb="2" eb="4">
      <t>ハイザイ</t>
    </rPh>
    <phoneticPr fontId="2"/>
  </si>
  <si>
    <t>バイオエタノール</t>
    <phoneticPr fontId="2"/>
  </si>
  <si>
    <t>バイオディーゼル</t>
    <phoneticPr fontId="2"/>
  </si>
  <si>
    <t>バイオガス</t>
  </si>
  <si>
    <t>バイオガス</t>
    <phoneticPr fontId="2"/>
  </si>
  <si>
    <t>その他バイオマス</t>
    <rPh sb="2" eb="3">
      <t>タ</t>
    </rPh>
    <phoneticPr fontId="2"/>
  </si>
  <si>
    <t>水素</t>
    <rPh sb="0" eb="2">
      <t>スイソ</t>
    </rPh>
    <phoneticPr fontId="2"/>
  </si>
  <si>
    <t>アンモニア</t>
    <phoneticPr fontId="2"/>
  </si>
  <si>
    <t>ソーダ灰（国内産）使用量</t>
    <rPh sb="3" eb="4">
      <t>ハイ</t>
    </rPh>
    <rPh sb="5" eb="8">
      <t>コクナイサン</t>
    </rPh>
    <rPh sb="9" eb="12">
      <t>シヨウリョウ</t>
    </rPh>
    <phoneticPr fontId="2"/>
  </si>
  <si>
    <t>ソーダ灰（輸入）使用量</t>
    <rPh sb="3" eb="4">
      <t>ハイ</t>
    </rPh>
    <rPh sb="5" eb="7">
      <t>ユニュウ</t>
    </rPh>
    <rPh sb="8" eb="10">
      <t>シヨウ</t>
    </rPh>
    <rPh sb="10" eb="11">
      <t>リョウ</t>
    </rPh>
    <phoneticPr fontId="2"/>
  </si>
  <si>
    <t>炭酸バリウム使用量</t>
    <rPh sb="0" eb="2">
      <t>タンサン</t>
    </rPh>
    <rPh sb="6" eb="9">
      <t>シヨウリョウ</t>
    </rPh>
    <phoneticPr fontId="2"/>
  </si>
  <si>
    <t>ソーダ石灰ガラスの製造</t>
    <rPh sb="3" eb="5">
      <t>セッカイ</t>
    </rPh>
    <rPh sb="9" eb="11">
      <t>セイゾウ</t>
    </rPh>
    <phoneticPr fontId="2"/>
  </si>
  <si>
    <t>炭酸カリウム使用量</t>
    <rPh sb="0" eb="2">
      <t>タンサン</t>
    </rPh>
    <rPh sb="6" eb="9">
      <t>シヨウリョウ</t>
    </rPh>
    <phoneticPr fontId="2"/>
  </si>
  <si>
    <t>炭酸ストロンチウム使用量</t>
    <rPh sb="0" eb="2">
      <t>タンサン</t>
    </rPh>
    <rPh sb="9" eb="12">
      <t>シヨウリョウ</t>
    </rPh>
    <phoneticPr fontId="2"/>
  </si>
  <si>
    <t>炭酸リチウム使用量</t>
    <rPh sb="0" eb="2">
      <t>タンサン</t>
    </rPh>
    <rPh sb="6" eb="9">
      <t>シヨウリョウ</t>
    </rPh>
    <phoneticPr fontId="2"/>
  </si>
  <si>
    <t>炭化カルシウムの製造</t>
    <rPh sb="0" eb="2">
      <t>タンカ</t>
    </rPh>
    <rPh sb="8" eb="10">
      <t>セイゾウ</t>
    </rPh>
    <phoneticPr fontId="2"/>
  </si>
  <si>
    <t>二酸化チタンの製造</t>
    <rPh sb="0" eb="3">
      <t>ニサンカ</t>
    </rPh>
    <rPh sb="7" eb="9">
      <t>セイゾウ</t>
    </rPh>
    <phoneticPr fontId="2"/>
  </si>
  <si>
    <t>エチレン（軽油からの製造）</t>
    <rPh sb="5" eb="7">
      <t>ケイユ</t>
    </rPh>
    <rPh sb="10" eb="12">
      <t>セイゾウ</t>
    </rPh>
    <phoneticPr fontId="2"/>
  </si>
  <si>
    <t>炭化カルシウム製造量</t>
    <rPh sb="0" eb="2">
      <t>タンカ</t>
    </rPh>
    <rPh sb="7" eb="9">
      <t>セイゾウ</t>
    </rPh>
    <rPh sb="9" eb="10">
      <t>リョウ</t>
    </rPh>
    <phoneticPr fontId="2"/>
  </si>
  <si>
    <t>二酸化チタン製造量</t>
    <rPh sb="0" eb="3">
      <t>ニサンカ</t>
    </rPh>
    <rPh sb="6" eb="9">
      <t>セイゾウリョウ</t>
    </rPh>
    <phoneticPr fontId="2"/>
  </si>
  <si>
    <t>エチレン等の製造</t>
    <rPh sb="4" eb="5">
      <t>トウ</t>
    </rPh>
    <rPh sb="6" eb="8">
      <t>セイゾウ</t>
    </rPh>
    <phoneticPr fontId="2"/>
  </si>
  <si>
    <t>製品の種類毎の製造量</t>
    <rPh sb="0" eb="2">
      <t>セイヒン</t>
    </rPh>
    <rPh sb="3" eb="5">
      <t>シュルイ</t>
    </rPh>
    <rPh sb="5" eb="6">
      <t>ゴト</t>
    </rPh>
    <rPh sb="7" eb="10">
      <t>セイゾウリョウ</t>
    </rPh>
    <phoneticPr fontId="2"/>
  </si>
  <si>
    <t>エチレン（ナフサからの製造）</t>
    <rPh sb="11" eb="13">
      <t>セイゾウ</t>
    </rPh>
    <phoneticPr fontId="2"/>
  </si>
  <si>
    <t>エチレン（エタンからの製造）</t>
    <rPh sb="11" eb="13">
      <t>セイゾウ</t>
    </rPh>
    <phoneticPr fontId="2"/>
  </si>
  <si>
    <t>エチレン（プロパンからの製造）</t>
    <rPh sb="12" eb="14">
      <t>セイゾウ</t>
    </rPh>
    <phoneticPr fontId="2"/>
  </si>
  <si>
    <t>エチレン（ブタンからの製造）</t>
    <rPh sb="11" eb="13">
      <t>セイゾウ</t>
    </rPh>
    <phoneticPr fontId="2"/>
  </si>
  <si>
    <t>エチレン（その他原料からの製造量）</t>
    <rPh sb="7" eb="8">
      <t>タ</t>
    </rPh>
    <rPh sb="8" eb="10">
      <t>ゲンリョウ</t>
    </rPh>
    <rPh sb="13" eb="15">
      <t>セイゾウ</t>
    </rPh>
    <rPh sb="15" eb="16">
      <t>リョウ</t>
    </rPh>
    <phoneticPr fontId="2"/>
  </si>
  <si>
    <t>クロロエチレン</t>
    <phoneticPr fontId="2"/>
  </si>
  <si>
    <t>酸化エチレン</t>
    <rPh sb="0" eb="2">
      <t>サンカ</t>
    </rPh>
    <phoneticPr fontId="2"/>
  </si>
  <si>
    <t>アクリロニトリル</t>
    <phoneticPr fontId="2"/>
  </si>
  <si>
    <t>無水フタル酸</t>
    <rPh sb="0" eb="2">
      <t>ムスイ</t>
    </rPh>
    <rPh sb="5" eb="6">
      <t>サン</t>
    </rPh>
    <phoneticPr fontId="2"/>
  </si>
  <si>
    <t>無水マレイン酸</t>
    <rPh sb="0" eb="2">
      <t>ムスイ</t>
    </rPh>
    <rPh sb="6" eb="7">
      <t>サン</t>
    </rPh>
    <phoneticPr fontId="2"/>
  </si>
  <si>
    <t>製鋼用の電気炉における炭素電極使用量</t>
    <rPh sb="0" eb="2">
      <t>セイコウ</t>
    </rPh>
    <rPh sb="2" eb="3">
      <t>ヨウ</t>
    </rPh>
    <rPh sb="4" eb="6">
      <t>デンキ</t>
    </rPh>
    <rPh sb="6" eb="7">
      <t>ロ</t>
    </rPh>
    <rPh sb="11" eb="13">
      <t>タンソ</t>
    </rPh>
    <rPh sb="13" eb="15">
      <t>デンキョク</t>
    </rPh>
    <rPh sb="15" eb="17">
      <t>シヨウ</t>
    </rPh>
    <rPh sb="17" eb="18">
      <t>リョウ</t>
    </rPh>
    <phoneticPr fontId="2"/>
  </si>
  <si>
    <t>鉄鋼の製造における鉱物の使用</t>
    <rPh sb="0" eb="2">
      <t>テッコウ</t>
    </rPh>
    <rPh sb="3" eb="5">
      <t>セイゾウ</t>
    </rPh>
    <rPh sb="9" eb="11">
      <t>コウブツ</t>
    </rPh>
    <rPh sb="12" eb="14">
      <t>シヨウ</t>
    </rPh>
    <phoneticPr fontId="2"/>
  </si>
  <si>
    <t>鉄鋼の製造において生じるガスの燃焼</t>
    <rPh sb="0" eb="2">
      <t>テッコウ</t>
    </rPh>
    <rPh sb="3" eb="5">
      <t>セイゾウ</t>
    </rPh>
    <rPh sb="9" eb="10">
      <t>ショウ</t>
    </rPh>
    <rPh sb="15" eb="17">
      <t>ネンショウ</t>
    </rPh>
    <phoneticPr fontId="2"/>
  </si>
  <si>
    <t>高炉ガス</t>
    <rPh sb="0" eb="2">
      <t>コウロ</t>
    </rPh>
    <phoneticPr fontId="2"/>
  </si>
  <si>
    <t>転炉ガス</t>
    <rPh sb="0" eb="2">
      <t>テンロ</t>
    </rPh>
    <phoneticPr fontId="2"/>
  </si>
  <si>
    <t>高炉ガス燃焼量</t>
    <rPh sb="0" eb="2">
      <t>コウロ</t>
    </rPh>
    <rPh sb="4" eb="7">
      <t>ネンショウリョウ</t>
    </rPh>
    <phoneticPr fontId="2"/>
  </si>
  <si>
    <t>転炉ガス燃焼量</t>
    <rPh sb="0" eb="2">
      <t>テンロ</t>
    </rPh>
    <rPh sb="4" eb="7">
      <t>ネンショウリョウ</t>
    </rPh>
    <phoneticPr fontId="2"/>
  </si>
  <si>
    <t>（フレアリング）</t>
    <phoneticPr fontId="2"/>
  </si>
  <si>
    <t>潤滑油等の使用</t>
    <rPh sb="0" eb="3">
      <t>ジュンカツユ</t>
    </rPh>
    <rPh sb="3" eb="4">
      <t>トウ</t>
    </rPh>
    <rPh sb="5" eb="7">
      <t>シヨウ</t>
    </rPh>
    <phoneticPr fontId="2"/>
  </si>
  <si>
    <t>グリース使用量</t>
    <rPh sb="4" eb="7">
      <t>シヨウリョウ</t>
    </rPh>
    <phoneticPr fontId="2"/>
  </si>
  <si>
    <t>パラフィンろう使用量</t>
    <rPh sb="7" eb="10">
      <t>シヨウリョウ</t>
    </rPh>
    <phoneticPr fontId="2"/>
  </si>
  <si>
    <t>非メタン揮発性有機化合物（NMVOC）を含む溶剤の焼却</t>
    <rPh sb="0" eb="1">
      <t>ヒ</t>
    </rPh>
    <rPh sb="4" eb="7">
      <t>キハツセイ</t>
    </rPh>
    <rPh sb="7" eb="9">
      <t>ユウキ</t>
    </rPh>
    <rPh sb="9" eb="12">
      <t>カゴウブツ</t>
    </rPh>
    <rPh sb="20" eb="21">
      <t>フク</t>
    </rPh>
    <rPh sb="22" eb="24">
      <t>ヨウザイ</t>
    </rPh>
    <rPh sb="25" eb="27">
      <t>ショウキャク</t>
    </rPh>
    <phoneticPr fontId="2"/>
  </si>
  <si>
    <t>焼却量</t>
    <rPh sb="0" eb="3">
      <t>ショウキャクリョウ</t>
    </rPh>
    <phoneticPr fontId="2"/>
  </si>
  <si>
    <t>ドライアイスの製造</t>
    <rPh sb="7" eb="9">
      <t>セイゾウ</t>
    </rPh>
    <phoneticPr fontId="2"/>
  </si>
  <si>
    <t>炭酸ガスのボンベへの封入</t>
    <rPh sb="0" eb="2">
      <t>タンサン</t>
    </rPh>
    <rPh sb="10" eb="12">
      <t>フウニュウ</t>
    </rPh>
    <phoneticPr fontId="2"/>
  </si>
  <si>
    <t>炭酸ガスの使用</t>
    <rPh sb="0" eb="2">
      <t>タンサン</t>
    </rPh>
    <rPh sb="5" eb="7">
      <t>シヨウ</t>
    </rPh>
    <phoneticPr fontId="2"/>
  </si>
  <si>
    <t>炭酸ガス使用に伴い排出されたCO2排出量</t>
    <rPh sb="0" eb="2">
      <t>タンサン</t>
    </rPh>
    <rPh sb="4" eb="6">
      <t>シヨウ</t>
    </rPh>
    <rPh sb="7" eb="8">
      <t>トモナ</t>
    </rPh>
    <rPh sb="9" eb="11">
      <t>ハイシュツ</t>
    </rPh>
    <rPh sb="17" eb="19">
      <t>ハイシュツ</t>
    </rPh>
    <rPh sb="19" eb="20">
      <t>リョウ</t>
    </rPh>
    <phoneticPr fontId="2"/>
  </si>
  <si>
    <t>合成繊維</t>
    <phoneticPr fontId="2"/>
  </si>
  <si>
    <t>廃棄物の焼却</t>
    <rPh sb="0" eb="3">
      <t>ハイキブツ</t>
    </rPh>
    <rPh sb="4" eb="6">
      <t>ショウキャク</t>
    </rPh>
    <phoneticPr fontId="2"/>
  </si>
  <si>
    <t>紙くず</t>
    <rPh sb="0" eb="1">
      <t>カミ</t>
    </rPh>
    <phoneticPr fontId="2"/>
  </si>
  <si>
    <t>紙おむつ</t>
    <rPh sb="0" eb="1">
      <t>カミ</t>
    </rPh>
    <phoneticPr fontId="2"/>
  </si>
  <si>
    <t>輸入原料炭</t>
    <rPh sb="0" eb="2">
      <t>ユニュウ</t>
    </rPh>
    <rPh sb="2" eb="4">
      <t>ゲンリョウ</t>
    </rPh>
    <rPh sb="4" eb="5">
      <t>タン</t>
    </rPh>
    <phoneticPr fontId="2"/>
  </si>
  <si>
    <t>国産一般炭</t>
    <rPh sb="0" eb="2">
      <t>コクサン</t>
    </rPh>
    <rPh sb="2" eb="4">
      <t>イッパン</t>
    </rPh>
    <rPh sb="4" eb="5">
      <t>タン</t>
    </rPh>
    <phoneticPr fontId="2"/>
  </si>
  <si>
    <t>輸入無煙炭</t>
    <rPh sb="0" eb="2">
      <t>ユニュウ</t>
    </rPh>
    <rPh sb="2" eb="5">
      <t>ムエンタン</t>
    </rPh>
    <phoneticPr fontId="2"/>
  </si>
  <si>
    <t>石油コークス・FCCコーク</t>
    <rPh sb="0" eb="2">
      <t>セキユ</t>
    </rPh>
    <phoneticPr fontId="2"/>
  </si>
  <si>
    <t>コールタール</t>
    <phoneticPr fontId="2"/>
  </si>
  <si>
    <t>石油アスファルト</t>
    <rPh sb="0" eb="2">
      <t>セキユ</t>
    </rPh>
    <phoneticPr fontId="2"/>
  </si>
  <si>
    <t>コンデンセート（NGL）</t>
    <phoneticPr fontId="2"/>
  </si>
  <si>
    <t>原油（NGL除く）</t>
    <rPh sb="0" eb="2">
      <t>ゲンユ</t>
    </rPh>
    <rPh sb="6" eb="7">
      <t>ノゾ</t>
    </rPh>
    <phoneticPr fontId="2"/>
  </si>
  <si>
    <t>揮発油</t>
    <rPh sb="0" eb="3">
      <t>キハツユ</t>
    </rPh>
    <phoneticPr fontId="2"/>
  </si>
  <si>
    <t>ナフサ</t>
    <phoneticPr fontId="2"/>
  </si>
  <si>
    <t>軽油</t>
    <rPh sb="0" eb="2">
      <t>ケイユ</t>
    </rPh>
    <phoneticPr fontId="2"/>
  </si>
  <si>
    <t>A重油</t>
    <rPh sb="1" eb="3">
      <t>ジュウユ</t>
    </rPh>
    <phoneticPr fontId="2"/>
  </si>
  <si>
    <t>B・C重油</t>
    <rPh sb="3" eb="5">
      <t>ジュウユ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</si>
  <si>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</si>
  <si>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</si>
  <si>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液化天然ガス（LNG）</t>
    <rPh sb="0" eb="2">
      <t>エキカ</t>
    </rPh>
    <rPh sb="2" eb="4">
      <t>テンネン</t>
    </rPh>
    <phoneticPr fontId="2"/>
  </si>
  <si>
    <t>その他天然ガス</t>
    <rPh sb="2" eb="3">
      <t>タ</t>
    </rPh>
    <rPh sb="3" eb="5">
      <t>テンネン</t>
    </rPh>
    <phoneticPr fontId="2"/>
  </si>
  <si>
    <t>コークス炉ガス</t>
    <rPh sb="4" eb="5">
      <t>ロ</t>
    </rPh>
    <phoneticPr fontId="2"/>
  </si>
  <si>
    <t>廃油（植物性・動物性以外を除く）、当該廃油から製造された燃料炭化水素油</t>
    <rPh sb="0" eb="2">
      <t>ハイユ</t>
    </rPh>
    <rPh sb="3" eb="5">
      <t>ショクブツ</t>
    </rPh>
    <rPh sb="5" eb="6">
      <t>セイ</t>
    </rPh>
    <rPh sb="7" eb="9">
      <t>ドウブツ</t>
    </rPh>
    <rPh sb="9" eb="10">
      <t>セイ</t>
    </rPh>
    <rPh sb="10" eb="12">
      <t>イガイ</t>
    </rPh>
    <rPh sb="13" eb="14">
      <t>ノゾ</t>
    </rPh>
    <rPh sb="17" eb="19">
      <t>トウガイ</t>
    </rPh>
    <rPh sb="19" eb="21">
      <t>ハイユ</t>
    </rPh>
    <rPh sb="23" eb="25">
      <t>セイゾウ</t>
    </rPh>
    <rPh sb="28" eb="30">
      <t>ネンリョウ</t>
    </rPh>
    <rPh sb="30" eb="32">
      <t>タンカ</t>
    </rPh>
    <rPh sb="32" eb="34">
      <t>スイソ</t>
    </rPh>
    <rPh sb="34" eb="35">
      <t>ユ</t>
    </rPh>
    <phoneticPr fontId="2"/>
  </si>
  <si>
    <t>廃プラスチック類から製造された燃料炭化水素油</t>
    <rPh sb="0" eb="1">
      <t>ハイ</t>
    </rPh>
    <rPh sb="7" eb="8">
      <t>ルイ</t>
    </rPh>
    <rPh sb="10" eb="12">
      <t>セイゾウ</t>
    </rPh>
    <rPh sb="15" eb="17">
      <t>ネンリョウ</t>
    </rPh>
    <rPh sb="17" eb="19">
      <t>タンカ</t>
    </rPh>
    <rPh sb="19" eb="21">
      <t>スイソ</t>
    </rPh>
    <rPh sb="21" eb="22">
      <t>ユ</t>
    </rPh>
    <phoneticPr fontId="2"/>
  </si>
  <si>
    <t>28.7</t>
    <phoneticPr fontId="2"/>
  </si>
  <si>
    <t>28.9</t>
    <phoneticPr fontId="2"/>
  </si>
  <si>
    <t>28.3</t>
    <phoneticPr fontId="2"/>
  </si>
  <si>
    <t>26.1</t>
    <phoneticPr fontId="2"/>
  </si>
  <si>
    <t>24.2</t>
    <phoneticPr fontId="2"/>
  </si>
  <si>
    <t>27.8</t>
    <phoneticPr fontId="2"/>
  </si>
  <si>
    <t>29.0</t>
    <phoneticPr fontId="2"/>
  </si>
  <si>
    <t>34.1</t>
    <phoneticPr fontId="2"/>
  </si>
  <si>
    <t>37.3</t>
    <phoneticPr fontId="2"/>
  </si>
  <si>
    <t>40.0</t>
    <phoneticPr fontId="2"/>
  </si>
  <si>
    <t>34.8</t>
    <phoneticPr fontId="2"/>
  </si>
  <si>
    <t>38.3</t>
    <phoneticPr fontId="2"/>
  </si>
  <si>
    <t>33.4</t>
    <phoneticPr fontId="2"/>
  </si>
  <si>
    <t>33.3</t>
    <phoneticPr fontId="2"/>
  </si>
  <si>
    <t>36.3</t>
    <phoneticPr fontId="2"/>
  </si>
  <si>
    <t>36.5</t>
    <phoneticPr fontId="2"/>
  </si>
  <si>
    <t>38.0</t>
    <phoneticPr fontId="2"/>
  </si>
  <si>
    <t>38.9</t>
    <phoneticPr fontId="2"/>
  </si>
  <si>
    <t>41.8</t>
    <phoneticPr fontId="2"/>
  </si>
  <si>
    <t>40.2</t>
    <phoneticPr fontId="2"/>
  </si>
  <si>
    <t>50.1</t>
    <phoneticPr fontId="2"/>
  </si>
  <si>
    <t>46.1</t>
    <phoneticPr fontId="2"/>
  </si>
  <si>
    <t>54.7</t>
    <phoneticPr fontId="2"/>
  </si>
  <si>
    <t>38.4</t>
    <phoneticPr fontId="2"/>
  </si>
  <si>
    <t>18.4</t>
    <phoneticPr fontId="2"/>
  </si>
  <si>
    <t>3.23</t>
    <phoneticPr fontId="2"/>
  </si>
  <si>
    <t>3.45</t>
    <phoneticPr fontId="2"/>
  </si>
  <si>
    <t>7.53</t>
    <phoneticPr fontId="2"/>
  </si>
  <si>
    <t>18.0</t>
    <phoneticPr fontId="2"/>
  </si>
  <si>
    <t>33.2</t>
    <phoneticPr fontId="2"/>
  </si>
  <si>
    <t>29.3</t>
    <phoneticPr fontId="2"/>
  </si>
  <si>
    <t>13.2</t>
    <phoneticPr fontId="2"/>
  </si>
  <si>
    <t>17.1</t>
    <phoneticPr fontId="2"/>
  </si>
  <si>
    <t>13.6</t>
    <phoneticPr fontId="2"/>
  </si>
  <si>
    <t>21.2</t>
    <phoneticPr fontId="2"/>
  </si>
  <si>
    <t>都市ガス（13A）</t>
    <rPh sb="0" eb="2">
      <t>トシ</t>
    </rPh>
    <phoneticPr fontId="2"/>
  </si>
  <si>
    <t>ぼう</t>
    <phoneticPr fontId="2"/>
  </si>
  <si>
    <t>黒液</t>
    <rPh sb="0" eb="1">
      <t>クロ</t>
    </rPh>
    <rPh sb="1" eb="2">
      <t>エキ</t>
    </rPh>
    <phoneticPr fontId="17"/>
  </si>
  <si>
    <t>液体化石燃料（原油、B・C重油除く）・廃油、油化された廃プラスチック</t>
    <rPh sb="0" eb="2">
      <t>エキタイ</t>
    </rPh>
    <rPh sb="2" eb="4">
      <t>カセキ</t>
    </rPh>
    <rPh sb="4" eb="6">
      <t>ネンリョウ</t>
    </rPh>
    <rPh sb="7" eb="9">
      <t>ゲンユ</t>
    </rPh>
    <rPh sb="13" eb="15">
      <t>ジュウユ</t>
    </rPh>
    <rPh sb="15" eb="16">
      <t>ノゾ</t>
    </rPh>
    <rPh sb="19" eb="21">
      <t>ハイユ</t>
    </rPh>
    <rPh sb="22" eb="24">
      <t>ユカ</t>
    </rPh>
    <rPh sb="27" eb="28">
      <t>ハイ</t>
    </rPh>
    <phoneticPr fontId="17"/>
  </si>
  <si>
    <t>気体化石燃料</t>
    <rPh sb="0" eb="2">
      <t>キタイ</t>
    </rPh>
    <rPh sb="2" eb="4">
      <t>カセキ</t>
    </rPh>
    <rPh sb="4" eb="6">
      <t>ネンリョウ</t>
    </rPh>
    <phoneticPr fontId="17"/>
  </si>
  <si>
    <t>木質廃材（発電施設及び熱利用施設以外）</t>
    <rPh sb="0" eb="2">
      <t>モクシツ</t>
    </rPh>
    <rPh sb="2" eb="4">
      <t>ハイザイ</t>
    </rPh>
    <rPh sb="5" eb="7">
      <t>ハツデン</t>
    </rPh>
    <rPh sb="7" eb="9">
      <t>シセツ</t>
    </rPh>
    <rPh sb="9" eb="10">
      <t>オヨ</t>
    </rPh>
    <rPh sb="11" eb="12">
      <t>ネツ</t>
    </rPh>
    <rPh sb="12" eb="14">
      <t>リヨウ</t>
    </rPh>
    <rPh sb="14" eb="16">
      <t>シセツ</t>
    </rPh>
    <rPh sb="16" eb="18">
      <t>イガイ</t>
    </rPh>
    <phoneticPr fontId="17"/>
  </si>
  <si>
    <t>その他バイオマス燃料</t>
    <rPh sb="2" eb="3">
      <t>タ</t>
    </rPh>
    <rPh sb="8" eb="10">
      <t>ネンリョウ</t>
    </rPh>
    <phoneticPr fontId="17"/>
  </si>
  <si>
    <t>0.00000013</t>
    <phoneticPr fontId="2"/>
  </si>
  <si>
    <t>0.00000010</t>
    <phoneticPr fontId="2"/>
  </si>
  <si>
    <t>0.00000026</t>
    <phoneticPr fontId="2"/>
  </si>
  <si>
    <t>0.00000023</t>
    <phoneticPr fontId="2"/>
  </si>
  <si>
    <t>0.00000020</t>
    <phoneticPr fontId="2"/>
  </si>
  <si>
    <t>0.000016</t>
    <phoneticPr fontId="2"/>
  </si>
  <si>
    <t>0.000075</t>
    <phoneticPr fontId="2"/>
  </si>
  <si>
    <t>0.0000043</t>
    <phoneticPr fontId="2"/>
  </si>
  <si>
    <t>0.00000090</t>
    <phoneticPr fontId="2"/>
  </si>
  <si>
    <t>固体燃料（化石燃料、RDF、RPF、廃タイヤ、廃プラスチック）</t>
    <rPh sb="0" eb="2">
      <t>コタイ</t>
    </rPh>
    <rPh sb="2" eb="4">
      <t>ネンリョウ</t>
    </rPh>
    <rPh sb="5" eb="7">
      <t>カセキ</t>
    </rPh>
    <rPh sb="7" eb="9">
      <t>ネンリョウ</t>
    </rPh>
    <rPh sb="18" eb="19">
      <t>ハイ</t>
    </rPh>
    <rPh sb="23" eb="24">
      <t>ハイ</t>
    </rPh>
    <phoneticPr fontId="17"/>
  </si>
  <si>
    <t>原油、B・C重油</t>
    <rPh sb="0" eb="2">
      <t>ゲンユ</t>
    </rPh>
    <rPh sb="6" eb="8">
      <t>ジュウユ</t>
    </rPh>
    <phoneticPr fontId="17"/>
  </si>
  <si>
    <t>木材（発電施設）</t>
    <rPh sb="0" eb="2">
      <t>モクザイ</t>
    </rPh>
    <rPh sb="3" eb="5">
      <t>ハツデン</t>
    </rPh>
    <rPh sb="5" eb="7">
      <t>シセツ</t>
    </rPh>
    <phoneticPr fontId="2"/>
  </si>
  <si>
    <t>木質廃材（熱利用施設）</t>
    <rPh sb="0" eb="2">
      <t>モクシツ</t>
    </rPh>
    <rPh sb="2" eb="4">
      <t>ハイザイ</t>
    </rPh>
    <rPh sb="5" eb="8">
      <t>ネツリヨウ</t>
    </rPh>
    <rPh sb="8" eb="10">
      <t>シセツ</t>
    </rPh>
    <phoneticPr fontId="2"/>
  </si>
  <si>
    <t>木質廃材（発電施設）</t>
    <rPh sb="0" eb="2">
      <t>モクシツ</t>
    </rPh>
    <rPh sb="2" eb="4">
      <t>ハイザイ</t>
    </rPh>
    <rPh sb="5" eb="7">
      <t>ハツデン</t>
    </rPh>
    <rPh sb="7" eb="9">
      <t>シセツ</t>
    </rPh>
    <phoneticPr fontId="2"/>
  </si>
  <si>
    <t>木材（熱利用施設）</t>
    <rPh sb="0" eb="2">
      <t>モクザイ</t>
    </rPh>
    <rPh sb="3" eb="6">
      <t>ネツリヨウ</t>
    </rPh>
    <rPh sb="6" eb="8">
      <t>シセツ</t>
    </rPh>
    <phoneticPr fontId="2"/>
  </si>
  <si>
    <t>木質廃材（発電・熱利用施設以外）</t>
    <rPh sb="0" eb="2">
      <t>モクシツ</t>
    </rPh>
    <rPh sb="2" eb="4">
      <t>ハイザイ</t>
    </rPh>
    <rPh sb="5" eb="7">
      <t>ハツデン</t>
    </rPh>
    <rPh sb="8" eb="11">
      <t>ネツリヨウ</t>
    </rPh>
    <rPh sb="11" eb="13">
      <t>シセツ</t>
    </rPh>
    <rPh sb="13" eb="15">
      <t>イガイ</t>
    </rPh>
    <phoneticPr fontId="2"/>
  </si>
  <si>
    <t>木材・木質廃材（発電施設利用）</t>
    <rPh sb="0" eb="2">
      <t>モクザイ</t>
    </rPh>
    <rPh sb="3" eb="5">
      <t>モクシツ</t>
    </rPh>
    <rPh sb="5" eb="7">
      <t>ハイザイ</t>
    </rPh>
    <rPh sb="8" eb="10">
      <t>ハツデン</t>
    </rPh>
    <rPh sb="10" eb="12">
      <t>シセツ</t>
    </rPh>
    <rPh sb="12" eb="14">
      <t>リヨウ</t>
    </rPh>
    <phoneticPr fontId="17"/>
  </si>
  <si>
    <t>木材・木質廃材（熱利用施設利用）</t>
    <rPh sb="0" eb="2">
      <t>モクザイ</t>
    </rPh>
    <rPh sb="3" eb="5">
      <t>モクシツ</t>
    </rPh>
    <rPh sb="5" eb="7">
      <t>ハイザイ</t>
    </rPh>
    <rPh sb="8" eb="11">
      <t>ネツリヨウ</t>
    </rPh>
    <rPh sb="11" eb="13">
      <t>シセツ</t>
    </rPh>
    <rPh sb="13" eb="15">
      <t>リヨウ</t>
    </rPh>
    <phoneticPr fontId="17"/>
  </si>
  <si>
    <t>化石燃料</t>
    <rPh sb="0" eb="2">
      <t>カセキ</t>
    </rPh>
    <rPh sb="2" eb="4">
      <t>ネンリョウ</t>
    </rPh>
    <phoneticPr fontId="2"/>
  </si>
  <si>
    <t>固体化石燃料</t>
    <rPh sb="0" eb="2">
      <t>コタイ</t>
    </rPh>
    <rPh sb="2" eb="4">
      <t>カセキ</t>
    </rPh>
    <rPh sb="4" eb="6">
      <t>ネンリョウ</t>
    </rPh>
    <phoneticPr fontId="2"/>
  </si>
  <si>
    <t>バイオマス燃料</t>
    <rPh sb="5" eb="7">
      <t>ネンリョウ</t>
    </rPh>
    <phoneticPr fontId="2"/>
  </si>
  <si>
    <t>気体化石燃料</t>
    <rPh sb="0" eb="2">
      <t>キタイ</t>
    </rPh>
    <rPh sb="2" eb="4">
      <t>カセキ</t>
    </rPh>
    <rPh sb="4" eb="6">
      <t>ネンリョウ</t>
    </rPh>
    <phoneticPr fontId="2"/>
  </si>
  <si>
    <t>液体化石燃料</t>
    <rPh sb="0" eb="2">
      <t>エキタイ</t>
    </rPh>
    <rPh sb="2" eb="4">
      <t>カセキ</t>
    </rPh>
    <rPh sb="4" eb="6">
      <t>ネンリョウ</t>
    </rPh>
    <phoneticPr fontId="2"/>
  </si>
  <si>
    <t>自動的に計算</t>
    <rPh sb="0" eb="2">
      <t>ジドウ</t>
    </rPh>
    <rPh sb="2" eb="3">
      <t>テキ</t>
    </rPh>
    <rPh sb="4" eb="6">
      <t>ケイサン</t>
    </rPh>
    <phoneticPr fontId="2"/>
  </si>
  <si>
    <t>廃棄物原燃料の使用による調整</t>
    <rPh sb="0" eb="3">
      <t>ハイキブツ</t>
    </rPh>
    <rPh sb="3" eb="6">
      <t>ゲンネンリョウ</t>
    </rPh>
    <rPh sb="7" eb="9">
      <t>シヨウ</t>
    </rPh>
    <rPh sb="12" eb="14">
      <t>チョウセイ</t>
    </rPh>
    <phoneticPr fontId="2"/>
  </si>
  <si>
    <t>廃棄物原燃料の使用</t>
    <rPh sb="0" eb="3">
      <t>ハイキブツ</t>
    </rPh>
    <rPh sb="3" eb="6">
      <t>ゲンネンリョウ</t>
    </rPh>
    <rPh sb="7" eb="9">
      <t>シヨウ</t>
    </rPh>
    <phoneticPr fontId="2"/>
  </si>
  <si>
    <t>廃棄物の焼却による調整</t>
    <rPh sb="0" eb="3">
      <t>ハイキブツ</t>
    </rPh>
    <rPh sb="4" eb="6">
      <t>ショウキャク</t>
    </rPh>
    <rPh sb="9" eb="11">
      <t>チョウセイ</t>
    </rPh>
    <phoneticPr fontId="2"/>
  </si>
  <si>
    <t>直接入力</t>
    <rPh sb="0" eb="2">
      <t>チョクセツ</t>
    </rPh>
    <rPh sb="2" eb="4">
      <t>ニュウリョク</t>
    </rPh>
    <phoneticPr fontId="2"/>
  </si>
  <si>
    <t>潤滑油（エンジン中で燃焼され全損するもの）</t>
    <rPh sb="0" eb="3">
      <t>ジュンカツユ</t>
    </rPh>
    <rPh sb="8" eb="9">
      <t>チュウ</t>
    </rPh>
    <rPh sb="10" eb="12">
      <t>ネンショウ</t>
    </rPh>
    <rPh sb="14" eb="15">
      <t>ゼン</t>
    </rPh>
    <rPh sb="15" eb="16">
      <t>ソン</t>
    </rPh>
    <phoneticPr fontId="2"/>
  </si>
  <si>
    <t>廃棄物ガス</t>
    <rPh sb="0" eb="3">
      <t>ハイキブツ</t>
    </rPh>
    <phoneticPr fontId="2"/>
  </si>
  <si>
    <t>混合廃材</t>
    <rPh sb="0" eb="2">
      <t>コンゴウ</t>
    </rPh>
    <rPh sb="2" eb="4">
      <t>ハイザイ</t>
    </rPh>
    <phoneticPr fontId="2"/>
  </si>
  <si>
    <t>__2023</t>
    <phoneticPr fontId="2"/>
  </si>
  <si>
    <t>0.434</t>
    <phoneticPr fontId="2"/>
  </si>
  <si>
    <t>事業者・メニュー名</t>
    <rPh sb="0" eb="2">
      <t>ジギョウ</t>
    </rPh>
    <rPh sb="2" eb="3">
      <t>シャ</t>
    </rPh>
    <rPh sb="8" eb="9">
      <t>メイ</t>
    </rPh>
    <phoneticPr fontId="2"/>
  </si>
  <si>
    <t>化石燃料使用量</t>
    <rPh sb="0" eb="2">
      <t>カセキ</t>
    </rPh>
    <rPh sb="2" eb="4">
      <t>ネンリョウ</t>
    </rPh>
    <rPh sb="4" eb="7">
      <t>シヨウリョウ</t>
    </rPh>
    <phoneticPr fontId="2"/>
  </si>
  <si>
    <t>非化石燃料使用量</t>
    <rPh sb="0" eb="1">
      <t>ヒ</t>
    </rPh>
    <rPh sb="1" eb="3">
      <t>カセキ</t>
    </rPh>
    <rPh sb="3" eb="5">
      <t>ネンリョウ</t>
    </rPh>
    <rPh sb="5" eb="8">
      <t>シヨウリョウ</t>
    </rPh>
    <phoneticPr fontId="2"/>
  </si>
  <si>
    <t>生産に係る坑井における通気弁</t>
    <rPh sb="0" eb="2">
      <t>セイサン</t>
    </rPh>
    <rPh sb="3" eb="4">
      <t>カカ</t>
    </rPh>
    <rPh sb="5" eb="7">
      <t>コウセイ</t>
    </rPh>
    <rPh sb="11" eb="14">
      <t>ツウキベン</t>
    </rPh>
    <phoneticPr fontId="2"/>
  </si>
  <si>
    <t>生産に係る坑井における施設（陸上）</t>
    <rPh sb="0" eb="2">
      <t>セイサン</t>
    </rPh>
    <rPh sb="3" eb="4">
      <t>カカ</t>
    </rPh>
    <rPh sb="5" eb="7">
      <t>コウセイ</t>
    </rPh>
    <rPh sb="11" eb="13">
      <t>シセツ</t>
    </rPh>
    <rPh sb="14" eb="16">
      <t>リクジョウ</t>
    </rPh>
    <phoneticPr fontId="2"/>
  </si>
  <si>
    <t>生産に係る坑井における施設（海上）</t>
    <rPh sb="0" eb="2">
      <t>セイサン</t>
    </rPh>
    <rPh sb="3" eb="4">
      <t>カカ</t>
    </rPh>
    <rPh sb="5" eb="7">
      <t>コウセイ</t>
    </rPh>
    <rPh sb="11" eb="13">
      <t>シセツ</t>
    </rPh>
    <rPh sb="14" eb="16">
      <t>カイジョウ</t>
    </rPh>
    <phoneticPr fontId="2"/>
  </si>
  <si>
    <t>生産に付随して発生するガスの焼却</t>
    <rPh sb="0" eb="2">
      <t>セイサン</t>
    </rPh>
    <rPh sb="3" eb="5">
      <t>フズイ</t>
    </rPh>
    <rPh sb="7" eb="9">
      <t>ハッセイ</t>
    </rPh>
    <rPh sb="14" eb="16">
      <t>ショウキャク</t>
    </rPh>
    <phoneticPr fontId="2"/>
  </si>
  <si>
    <t>生産に伴う処理に係る施設</t>
    <rPh sb="0" eb="2">
      <t>セイサン</t>
    </rPh>
    <rPh sb="3" eb="4">
      <t>トモナ</t>
    </rPh>
    <rPh sb="5" eb="7">
      <t>ショリ</t>
    </rPh>
    <rPh sb="8" eb="9">
      <t>カカ</t>
    </rPh>
    <rPh sb="10" eb="12">
      <t>シセツ</t>
    </rPh>
    <phoneticPr fontId="2"/>
  </si>
  <si>
    <t>採掘に付随して発生するガスの焼却</t>
    <rPh sb="0" eb="2">
      <t>サイクツ</t>
    </rPh>
    <rPh sb="3" eb="5">
      <t>フズイ</t>
    </rPh>
    <rPh sb="7" eb="9">
      <t>ハッセイ</t>
    </rPh>
    <rPh sb="14" eb="16">
      <t>ショウキャク</t>
    </rPh>
    <phoneticPr fontId="2"/>
  </si>
  <si>
    <t>処理に付随して発生するガスの焼却</t>
    <rPh sb="0" eb="2">
      <t>ショリ</t>
    </rPh>
    <rPh sb="3" eb="5">
      <t>フズイ</t>
    </rPh>
    <rPh sb="7" eb="9">
      <t>ハッセイ</t>
    </rPh>
    <rPh sb="14" eb="16">
      <t>ショウキャク</t>
    </rPh>
    <phoneticPr fontId="2"/>
  </si>
  <si>
    <t>原油又は天然ガスの生産にかかる坑井の点検</t>
    <rPh sb="0" eb="2">
      <t>ゲンユ</t>
    </rPh>
    <rPh sb="2" eb="3">
      <t>マタ</t>
    </rPh>
    <rPh sb="4" eb="6">
      <t>テンネン</t>
    </rPh>
    <rPh sb="9" eb="11">
      <t>セイサン</t>
    </rPh>
    <rPh sb="15" eb="17">
      <t>コウセイ</t>
    </rPh>
    <rPh sb="18" eb="20">
      <t>テンケン</t>
    </rPh>
    <phoneticPr fontId="2"/>
  </si>
  <si>
    <t>生産に係る坑井数</t>
    <rPh sb="3" eb="4">
      <t>カカ</t>
    </rPh>
    <phoneticPr fontId="2"/>
  </si>
  <si>
    <t>原油の輸送</t>
    <rPh sb="0" eb="2">
      <t>ゲンユ</t>
    </rPh>
    <rPh sb="3" eb="5">
      <t>ユソウ</t>
    </rPh>
    <phoneticPr fontId="2"/>
  </si>
  <si>
    <t>原油（コンデンセート（NGL）を除く）の体積（パイプライン）</t>
    <rPh sb="0" eb="2">
      <t>ゲンユ</t>
    </rPh>
    <rPh sb="16" eb="17">
      <t>ノゾ</t>
    </rPh>
    <rPh sb="20" eb="22">
      <t>タイセキ</t>
    </rPh>
    <phoneticPr fontId="2"/>
  </si>
  <si>
    <t>原油（コンデンセート（NGL）を除く）の体積（パイプライン以外）</t>
    <rPh sb="0" eb="2">
      <t>ゲンユ</t>
    </rPh>
    <rPh sb="16" eb="17">
      <t>ノゾ</t>
    </rPh>
    <rPh sb="20" eb="22">
      <t>タイセキ</t>
    </rPh>
    <rPh sb="29" eb="31">
      <t>イガイ</t>
    </rPh>
    <phoneticPr fontId="2"/>
  </si>
  <si>
    <t>コンデンセート（NGL)</t>
    <phoneticPr fontId="2"/>
  </si>
  <si>
    <t>地熱発電施設における蒸気の生産</t>
    <rPh sb="0" eb="2">
      <t>チネツ</t>
    </rPh>
    <rPh sb="2" eb="4">
      <t>ハツデン</t>
    </rPh>
    <rPh sb="4" eb="6">
      <t>シセツ</t>
    </rPh>
    <rPh sb="10" eb="12">
      <t>ジョウキ</t>
    </rPh>
    <rPh sb="13" eb="15">
      <t>セイサン</t>
    </rPh>
    <phoneticPr fontId="2"/>
  </si>
  <si>
    <t>蒸気生産量</t>
    <rPh sb="0" eb="2">
      <t>ジョウキ</t>
    </rPh>
    <rPh sb="2" eb="4">
      <t>セイサン</t>
    </rPh>
    <rPh sb="4" eb="5">
      <t>リョウ</t>
    </rPh>
    <phoneticPr fontId="2"/>
  </si>
  <si>
    <t>その他用途での炭酸塩の使用</t>
    <rPh sb="2" eb="3">
      <t>タ</t>
    </rPh>
    <rPh sb="3" eb="5">
      <t>ヨウト</t>
    </rPh>
    <rPh sb="7" eb="9">
      <t>タンサン</t>
    </rPh>
    <rPh sb="9" eb="10">
      <t>エン</t>
    </rPh>
    <rPh sb="11" eb="13">
      <t>シヨウ</t>
    </rPh>
    <phoneticPr fontId="2"/>
  </si>
  <si>
    <t>ソーダ灰の製造によるCO2排出量</t>
    <rPh sb="3" eb="4">
      <t>ハイ</t>
    </rPh>
    <rPh sb="5" eb="7">
      <t>セイゾウ</t>
    </rPh>
    <phoneticPr fontId="2"/>
  </si>
  <si>
    <t>炭化けい素の製造</t>
    <rPh sb="0" eb="2">
      <t>タンカ</t>
    </rPh>
    <rPh sb="4" eb="5">
      <t>ソ</t>
    </rPh>
    <rPh sb="6" eb="8">
      <t>セイゾウ</t>
    </rPh>
    <phoneticPr fontId="2"/>
  </si>
  <si>
    <t>二酸化チタンをルチルから分離させる方法による製造量</t>
    <rPh sb="0" eb="3">
      <t>ニサンカ</t>
    </rPh>
    <rPh sb="12" eb="14">
      <t>ブンリ</t>
    </rPh>
    <rPh sb="17" eb="19">
      <t>ホウホウ</t>
    </rPh>
    <rPh sb="22" eb="24">
      <t>セイゾウ</t>
    </rPh>
    <rPh sb="24" eb="25">
      <t>リョウ</t>
    </rPh>
    <phoneticPr fontId="2"/>
  </si>
  <si>
    <t>塩化チタンと酸素を化学反応させる方法による製造量</t>
    <rPh sb="0" eb="2">
      <t>エンカ</t>
    </rPh>
    <rPh sb="6" eb="8">
      <t>サンソ</t>
    </rPh>
    <rPh sb="9" eb="11">
      <t>カガク</t>
    </rPh>
    <rPh sb="11" eb="13">
      <t>ハンノウ</t>
    </rPh>
    <rPh sb="16" eb="18">
      <t>ホウホウ</t>
    </rPh>
    <rPh sb="21" eb="23">
      <t>セイゾウ</t>
    </rPh>
    <rPh sb="23" eb="24">
      <t>リョウ</t>
    </rPh>
    <phoneticPr fontId="2"/>
  </si>
  <si>
    <t>潤滑油使用量</t>
    <rPh sb="0" eb="3">
      <t>ジュンカツユ</t>
    </rPh>
    <rPh sb="3" eb="6">
      <t>シヨウリョウ</t>
    </rPh>
    <phoneticPr fontId="2"/>
  </si>
  <si>
    <t>ドライアイスの製造又は使用</t>
    <rPh sb="7" eb="9">
      <t>セイゾウ</t>
    </rPh>
    <rPh sb="9" eb="10">
      <t>マタ</t>
    </rPh>
    <rPh sb="11" eb="13">
      <t>シヨウ</t>
    </rPh>
    <phoneticPr fontId="2"/>
  </si>
  <si>
    <t>耕地における肥料の使用</t>
    <rPh sb="0" eb="2">
      <t>コウチ</t>
    </rPh>
    <rPh sb="6" eb="8">
      <t>ヒリョウ</t>
    </rPh>
    <rPh sb="9" eb="11">
      <t>シヨウ</t>
    </rPh>
    <phoneticPr fontId="2"/>
  </si>
  <si>
    <t>肥料の使用量</t>
    <rPh sb="0" eb="2">
      <t>ヒリョウ</t>
    </rPh>
    <rPh sb="3" eb="5">
      <t>シヨウ</t>
    </rPh>
    <rPh sb="5" eb="6">
      <t>リョウ</t>
    </rPh>
    <phoneticPr fontId="2"/>
  </si>
  <si>
    <t>炭酸カルシウム使用量</t>
    <rPh sb="0" eb="2">
      <t>タンサン</t>
    </rPh>
    <rPh sb="7" eb="10">
      <t>シヨウリョウ</t>
    </rPh>
    <phoneticPr fontId="2"/>
  </si>
  <si>
    <t>尿素肥料</t>
    <rPh sb="0" eb="2">
      <t>ニョウソ</t>
    </rPh>
    <rPh sb="2" eb="4">
      <t>ヒリョウ</t>
    </rPh>
    <phoneticPr fontId="2"/>
  </si>
  <si>
    <t>廃油（特定有害産業廃棄物に限る）</t>
    <rPh sb="0" eb="2">
      <t>ハイユ</t>
    </rPh>
    <rPh sb="3" eb="5">
      <t>トクテイ</t>
    </rPh>
    <rPh sb="5" eb="7">
      <t>ユウガイ</t>
    </rPh>
    <rPh sb="7" eb="9">
      <t>サンギョウ</t>
    </rPh>
    <rPh sb="9" eb="12">
      <t>ハイキブツ</t>
    </rPh>
    <rPh sb="13" eb="14">
      <t>カギ</t>
    </rPh>
    <phoneticPr fontId="2"/>
  </si>
  <si>
    <t>廃油（植物性及び動物性のもの、特定有害産業廃棄物を除く。）</t>
    <rPh sb="0" eb="2">
      <t>ハイユ</t>
    </rPh>
    <rPh sb="3" eb="6">
      <t>ショクブツセイ</t>
    </rPh>
    <rPh sb="6" eb="7">
      <t>オヨ</t>
    </rPh>
    <rPh sb="8" eb="11">
      <t>ドウブツセイ</t>
    </rPh>
    <rPh sb="15" eb="17">
      <t>トクテイ</t>
    </rPh>
    <rPh sb="17" eb="19">
      <t>ユウガイ</t>
    </rPh>
    <rPh sb="19" eb="21">
      <t>サンギョウ</t>
    </rPh>
    <rPh sb="21" eb="24">
      <t>ハイキブツ</t>
    </rPh>
    <rPh sb="25" eb="26">
      <t>ノゾ</t>
    </rPh>
    <phoneticPr fontId="2"/>
  </si>
  <si>
    <t>ポリエチレンテレフタレート製の容器（ペットボトル）</t>
    <rPh sb="13" eb="14">
      <t>セイ</t>
    </rPh>
    <rPh sb="15" eb="17">
      <t>ヨウキ</t>
    </rPh>
    <phoneticPr fontId="2"/>
  </si>
  <si>
    <t>（参考）</t>
    <rPh sb="1" eb="3">
      <t>サンコウ</t>
    </rPh>
    <phoneticPr fontId="2"/>
  </si>
  <si>
    <t>非化石エネルギー含む原油換算量</t>
    <rPh sb="0" eb="1">
      <t>ヒ</t>
    </rPh>
    <rPh sb="1" eb="3">
      <t>カセキ</t>
    </rPh>
    <rPh sb="8" eb="9">
      <t>フク</t>
    </rPh>
    <rPh sb="10" eb="12">
      <t>ゲンユ</t>
    </rPh>
    <rPh sb="12" eb="14">
      <t>カンサン</t>
    </rPh>
    <rPh sb="14" eb="15">
      <t>リョウ</t>
    </rPh>
    <phoneticPr fontId="2"/>
  </si>
  <si>
    <t>副次的にエネルギーとして利用した廃棄物にかかる排出量</t>
    <rPh sb="0" eb="3">
      <t>フクジテキ</t>
    </rPh>
    <rPh sb="12" eb="14">
      <t>リヨウ</t>
    </rPh>
    <rPh sb="16" eb="19">
      <t>ハイキブツ</t>
    </rPh>
    <rPh sb="23" eb="25">
      <t>ハイシュツ</t>
    </rPh>
    <rPh sb="25" eb="26">
      <t>リョウ</t>
    </rPh>
    <phoneticPr fontId="2"/>
  </si>
  <si>
    <t>他人へ供給した熱（化石燃料使用分）</t>
    <rPh sb="0" eb="2">
      <t>タニン</t>
    </rPh>
    <rPh sb="3" eb="5">
      <t>キョウキュウ</t>
    </rPh>
    <rPh sb="7" eb="8">
      <t>ネツ</t>
    </rPh>
    <rPh sb="9" eb="11">
      <t>カセキ</t>
    </rPh>
    <rPh sb="11" eb="13">
      <t>ネンリョウ</t>
    </rPh>
    <rPh sb="13" eb="15">
      <t>シヨウ</t>
    </rPh>
    <rPh sb="15" eb="16">
      <t>ブン</t>
    </rPh>
    <phoneticPr fontId="2"/>
  </si>
  <si>
    <t>燃料を用いず発電した電気（非系統電力：ＰＰＡ等）</t>
    <rPh sb="0" eb="2">
      <t>ネンリョウ</t>
    </rPh>
    <rPh sb="3" eb="4">
      <t>モチ</t>
    </rPh>
    <rPh sb="6" eb="8">
      <t>ハツデン</t>
    </rPh>
    <rPh sb="10" eb="12">
      <t>デンキ</t>
    </rPh>
    <rPh sb="13" eb="14">
      <t>ヒ</t>
    </rPh>
    <rPh sb="14" eb="16">
      <t>ケイトウ</t>
    </rPh>
    <rPh sb="16" eb="18">
      <t>デンリョク</t>
    </rPh>
    <rPh sb="22" eb="23">
      <t>ナド</t>
    </rPh>
    <phoneticPr fontId="2"/>
  </si>
  <si>
    <t>燃料を用いず発電した電気（太陽光等）</t>
    <rPh sb="0" eb="2">
      <t>ネンリョウ</t>
    </rPh>
    <rPh sb="3" eb="4">
      <t>モチ</t>
    </rPh>
    <rPh sb="6" eb="8">
      <t>ハツデン</t>
    </rPh>
    <rPh sb="10" eb="12">
      <t>デンキ</t>
    </rPh>
    <rPh sb="13" eb="16">
      <t>タイヨウコウ</t>
    </rPh>
    <rPh sb="16" eb="17">
      <t>トウ</t>
    </rPh>
    <phoneticPr fontId="2"/>
  </si>
  <si>
    <t>__2022アーバンエナジー(株)　メニューI</t>
  </si>
  <si>
    <t>アーバンエナジー(株)　メニューI</t>
  </si>
  <si>
    <t>__2022アーバンエナジー(株)　メニューJ</t>
  </si>
  <si>
    <t>アーバンエナジー(株)　メニューJ</t>
  </si>
  <si>
    <t>__2022アーバンエナジー(株)　メニューK</t>
  </si>
  <si>
    <t>アーバンエナジー(株)　メニューK</t>
  </si>
  <si>
    <t>__2022アーバンエナジー(株)　メニューL</t>
  </si>
  <si>
    <t>アーバンエナジー(株)　メニューL</t>
  </si>
  <si>
    <t>__2022アーバンエナジー(株)　メニューM(残差)</t>
  </si>
  <si>
    <t>アーバンエナジー(株)　メニューM(残差)</t>
  </si>
  <si>
    <t>__2022(株)エナリス・パワー・マーケティング　メニューK(残差)</t>
  </si>
  <si>
    <t>(株)エナリス・パワー・マーケティング　メニューK(残差)</t>
  </si>
  <si>
    <t>__2022(株)エネット　メニューH</t>
  </si>
  <si>
    <t>(株)エネット　メニューH</t>
  </si>
  <si>
    <t>__2022(株)エネット　メニューI(残差)</t>
  </si>
  <si>
    <t>(株)エネット　メニューI(残差)</t>
  </si>
  <si>
    <t>__2022エバーグリーン・マーケティング(株)　メニューB(残差)</t>
  </si>
  <si>
    <t>エバーグリーン・マーケティング(株)　メニューB(残差)</t>
  </si>
  <si>
    <t>__2022関西電力(株)　メニューF</t>
  </si>
  <si>
    <t>関西電力(株)　メニューF</t>
  </si>
  <si>
    <t>__2022関西電力(株)　メニューG</t>
  </si>
  <si>
    <t>関西電力(株)　メニューG</t>
  </si>
  <si>
    <t>__2022関西電力(株)　メニューH</t>
  </si>
  <si>
    <t>関西電力(株)　メニューH</t>
  </si>
  <si>
    <t>__2022関西電力(株)　メニューI(残差)</t>
  </si>
  <si>
    <t>関西電力(株)　メニューI(残差)</t>
  </si>
  <si>
    <t>__2022九電みらいエナジー(株)　メニューB(残差)</t>
  </si>
  <si>
    <t>九電みらいエナジー(株)　メニューB(残差)</t>
  </si>
  <si>
    <t>__2022シン・エナジー(株)　メニューB(残差)</t>
  </si>
  <si>
    <t>シン・エナジー(株)　メニューB(残差)</t>
  </si>
  <si>
    <t>__2022新エネルギー開発(株)　メニューA</t>
  </si>
  <si>
    <t>新エネルギー開発(株)　メニューA</t>
  </si>
  <si>
    <t>__2022新エネルギー開発(株)　メニューB</t>
  </si>
  <si>
    <t>新エネルギー開発(株)　メニューB</t>
  </si>
  <si>
    <t>__2022新エネルギー開発(株)　(参考値)事業者全体</t>
  </si>
  <si>
    <t>新エネルギー開発(株)　(参考値)事業者全体</t>
  </si>
  <si>
    <t>__2022ゼロワットパワー(株)　(参考値)事業者全体</t>
  </si>
  <si>
    <t>ゼロワットパワー(株)　(参考値)事業者全体</t>
  </si>
  <si>
    <t>__2022デジタルグリッド(株)　メニューD</t>
  </si>
  <si>
    <t>デジタルグリッド(株)　メニューD</t>
  </si>
  <si>
    <t>__2022デジタルグリッド(株)　メニューE</t>
  </si>
  <si>
    <t>デジタルグリッド(株)　メニューE</t>
  </si>
  <si>
    <t>__2022デジタルグリッド(株)　メニューF(残差)</t>
  </si>
  <si>
    <t>デジタルグリッド(株)　メニューF(残差)</t>
  </si>
  <si>
    <t>__2022テプコカスタマーサービス(株)　メニューA</t>
  </si>
  <si>
    <t>テプコカスタマーサービス(株)　メニューA</t>
  </si>
  <si>
    <t>__2022テプコカスタマーサービス(株)　(参考値)事業者全体</t>
  </si>
  <si>
    <t>テプコカスタマーサービス(株)　(参考値)事業者全体</t>
  </si>
  <si>
    <t>__2022東京電力エナジーパートナー(株)　メニューJ</t>
  </si>
  <si>
    <t>東京電力エナジーパートナー(株)　メニューJ</t>
  </si>
  <si>
    <t>__2022東京電力エナジーパートナー(株)　メニューK</t>
  </si>
  <si>
    <t>東京電力エナジーパートナー(株)　メニューK</t>
  </si>
  <si>
    <t>__2022東京電力エナジーパートナー(株)　メニューL(残差)</t>
  </si>
  <si>
    <t>東京電力エナジーパートナー(株)　メニューL(残差)</t>
  </si>
  <si>
    <t>__2022日鉄エンジニアリング(株)　メニューE</t>
  </si>
  <si>
    <t>日鉄エンジニアリング(株)　メニューE</t>
  </si>
  <si>
    <t>__2022日鉄エンジニアリング(株)　メニューF(残差)</t>
  </si>
  <si>
    <t>日鉄エンジニアリング(株)　メニューF(残差)</t>
  </si>
  <si>
    <t>__2022パナソニックオペレーショナルエクセレンス(株)(旧：パナソニック(株))　メニューB</t>
  </si>
  <si>
    <t>パナソニックオペレーショナルエクセレンス(株)(旧：パナソニック(株))　メニューB</t>
  </si>
  <si>
    <t>__2022パナソニックオペレーショナルエクセレンス(株)(旧：パナソニック(株))　メニューC(残差)</t>
  </si>
  <si>
    <t>パナソニックオペレーショナルエクセレンス(株)(旧：パナソニック(株))　メニューC(残差)</t>
  </si>
  <si>
    <t>__2022丸紅新電力(株)　メニューE</t>
  </si>
  <si>
    <t>__2022丸紅新電力(株)　メニューF</t>
  </si>
  <si>
    <t>丸紅新電力(株)　メニューF</t>
  </si>
  <si>
    <t>__2022丸紅新電力(株)　メニューG</t>
  </si>
  <si>
    <t>丸紅新電力(株)　メニューG</t>
  </si>
  <si>
    <t>__2022丸紅新電力(株)　メニューH</t>
  </si>
  <si>
    <t>丸紅新電力(株)　メニューH</t>
  </si>
  <si>
    <t>__2022丸紅新電力(株)　メニューI(残差)</t>
  </si>
  <si>
    <t>丸紅新電力(株)　メニューI(残差)</t>
  </si>
  <si>
    <t>__2022ミツウロコグリーンエネルギー(株)　メニューJ</t>
  </si>
  <si>
    <t>ミツウロコグリーンエネルギー(株)　メニューJ</t>
  </si>
  <si>
    <t>__2022ミツウロコグリーンエネルギー(株)　メニューK(残差)</t>
  </si>
  <si>
    <t>ミツウロコグリーンエネルギー(株)　メニューK(残差)</t>
  </si>
  <si>
    <t>__2022(株)リミックスポイント　メニューB</t>
  </si>
  <si>
    <t>(株)リミックスポイント　メニューB</t>
  </si>
  <si>
    <t>__2022(株)リミックスポイント　メニューC</t>
  </si>
  <si>
    <t>(株)リミックスポイント　メニューC</t>
  </si>
  <si>
    <t>__2022(株)リミックスポイント　メニューD(残差)</t>
  </si>
  <si>
    <t>(株)リミックスポイント　メニューD(残差)</t>
  </si>
  <si>
    <t>__2022(株)Ｆ－Ｐｏｗｅｒ　(残差)</t>
  </si>
  <si>
    <t>(株)Ｆ－Ｐｏｗｅｒ　(残差)</t>
  </si>
  <si>
    <t>__2022(株)Ｌｏｏｏｐ　メニューE(残差)</t>
  </si>
  <si>
    <t>__2022ＲＥ１００電力(株)　メニューB</t>
  </si>
  <si>
    <t>ＲＥ１００電力(株)　メニューB</t>
  </si>
  <si>
    <t>__2022ＲＥ１００電力(株)　メニューC(残差)</t>
  </si>
  <si>
    <t>ＲＥ１００電力(株)　メニューC(残差)</t>
  </si>
  <si>
    <t>__2022(株)ＵＰＤＡＴＥＲ　メニューB(残差)</t>
  </si>
  <si>
    <t>(株)ＵＰＤＡＴＥＲ　メニューB(残差)</t>
  </si>
  <si>
    <t>__2022関西電力送配電(株)　</t>
  </si>
  <si>
    <t>関西電力送配電(株)　</t>
  </si>
  <si>
    <t>代替値　</t>
  </si>
  <si>
    <t>__2023アーバンエナジー(株)　メニューA</t>
  </si>
  <si>
    <t>__2023アーバンエナジー(株)　メニューB</t>
  </si>
  <si>
    <t>__2023アーバンエナジー(株)　メニューC</t>
  </si>
  <si>
    <t>__2023アーバンエナジー(株)　メニューD</t>
  </si>
  <si>
    <t>__2023アーバンエナジー(株)　メニューE</t>
  </si>
  <si>
    <t>__2023アーバンエナジー(株)　メニューF</t>
  </si>
  <si>
    <t>__2023アーバンエナジー(株)　メニューG</t>
  </si>
  <si>
    <t>__2023アーバンエナジー(株)　メニューH</t>
  </si>
  <si>
    <t>__2023アーバンエナジー(株)　メニューI</t>
  </si>
  <si>
    <t>__2023アーバンエナジー(株)　メニューJ</t>
  </si>
  <si>
    <t>__2023アーバンエナジー(株)　メニューK</t>
  </si>
  <si>
    <t>__2023アーバンエナジー(株)　メニューL</t>
  </si>
  <si>
    <t>__2023アーバンエナジー(株)　メニューM(残差)</t>
  </si>
  <si>
    <t>__2023出光グリーンパワー(株)　メニューA</t>
  </si>
  <si>
    <t>__2023出光グリーンパワー(株)　メニューB</t>
  </si>
  <si>
    <t>__2023出光グリーンパワー(株)　メニューC</t>
  </si>
  <si>
    <t>__2023出光グリーンパワー(株)　メニューD(残差)</t>
  </si>
  <si>
    <t>__2023出光興産(株)　メニューA</t>
  </si>
  <si>
    <t>__2023出光興産(株)　メニューB</t>
  </si>
  <si>
    <t>__2023出光興産(株)　メニューC(残差)</t>
  </si>
  <si>
    <t>__2023(株)エナリス・パワー・マーケティング　メニューA</t>
  </si>
  <si>
    <t>__2023(株)エナリス・パワー・マーケティング　メニューB</t>
  </si>
  <si>
    <t>__2023(株)エナリス・パワー・マーケティング　メニューC</t>
  </si>
  <si>
    <t>__2023(株)エナリス・パワー・マーケティング　メニューD</t>
  </si>
  <si>
    <t>__2023(株)エナリス・パワー・マーケティング　メニューE</t>
  </si>
  <si>
    <t>__2023(株)エナリス・パワー・マーケティング　メニューF</t>
  </si>
  <si>
    <t>__2023(株)エナリス・パワー・マーケティング　メニューG</t>
  </si>
  <si>
    <t>__2023(株)エナリス・パワー・マーケティング　メニューH</t>
  </si>
  <si>
    <t>__2023(株)エナリス・パワー・マーケティング　メニューI</t>
  </si>
  <si>
    <t>__2023(株)エナリス・パワー・マーケティング　メニューJ</t>
  </si>
  <si>
    <t>__2023(株)エナリス・パワー・マーケティング　メニューK(残差)</t>
  </si>
  <si>
    <t>__2023エネサーブ(株)　メニューA</t>
  </si>
  <si>
    <t>__2023エネサーブ(株)　メニューB(残差)</t>
  </si>
  <si>
    <t>__2023(株)エネット　メニューA</t>
  </si>
  <si>
    <t>__2023(株)エネット　メニューB</t>
  </si>
  <si>
    <t>__2023(株)エネット　メニューC</t>
  </si>
  <si>
    <t>__2023(株)エネット　メニューD</t>
  </si>
  <si>
    <t>__2023(株)エネット　メニューE</t>
  </si>
  <si>
    <t>__2023(株)エネット　メニューF</t>
  </si>
  <si>
    <t>__2023(株)エネット　メニューG</t>
  </si>
  <si>
    <t>__2023(株)エネット　メニューH</t>
  </si>
  <si>
    <t>__2023(株)エネット　メニューI(残差)</t>
  </si>
  <si>
    <t>__2023(株)エネワンでんき(旧：(株)いちたかガスワン)　メニューA</t>
  </si>
  <si>
    <t>(株)エネワンでんき(旧：(株)いちたかガスワン)　メニューA</t>
  </si>
  <si>
    <t>__2023(株)エネワンでんき(旧：(株)いちたかガスワン)　メニューB(残差)</t>
  </si>
  <si>
    <t>(株)エネワンでんき(旧：(株)いちたかガスワン)　メニューB(残差)</t>
  </si>
  <si>
    <t>__2023エバーグリーン・マーケティング(株)　メニューA</t>
  </si>
  <si>
    <t>__2023エバーグリーン・マーケティング(株)　メニューB(残差)</t>
  </si>
  <si>
    <t>__2023大阪瓦斯(株)　メニューA</t>
  </si>
  <si>
    <t>__2023大阪瓦斯(株)　メニューB</t>
  </si>
  <si>
    <t>__2023大阪瓦斯(株)　メニューC</t>
  </si>
  <si>
    <t>__2023大阪瓦斯(株)　メニューD(残差)</t>
  </si>
  <si>
    <t>__2023オリックス(株)　メニューA</t>
  </si>
  <si>
    <t>__2023オリックス(株)　メニューB</t>
  </si>
  <si>
    <t>__2023オリックス(株)　メニューC</t>
  </si>
  <si>
    <t>__2023オリックス(株)　メニューD</t>
  </si>
  <si>
    <t>__2023オリックス(株)　メニューE</t>
  </si>
  <si>
    <t>__2023オリックス(株)　メニューF</t>
  </si>
  <si>
    <t>__2023オリックス(株)　メニューG</t>
  </si>
  <si>
    <t>__2023オリックス(株)　メニューH(残差)</t>
  </si>
  <si>
    <t>__2023カワサキグリーンエナジー(株)　メニューA</t>
  </si>
  <si>
    <t>__2023カワサキグリーンエナジー(株)　メニューB</t>
  </si>
  <si>
    <t>__2023カワサキグリーンエナジー(株)　メニューC</t>
  </si>
  <si>
    <t>__2023カワサキグリーンエナジー(株)　メニューD(残差)</t>
  </si>
  <si>
    <t>__2023関西電力(株) (旧：(株)Ｋｅｎｅｓエネルギーサービス)　メニューA</t>
  </si>
  <si>
    <t>関西電力(株) (旧：(株)Ｋｅｎｅｓエネルギーサービス)　メニューA</t>
  </si>
  <si>
    <t>__2023関西電力(株) (旧：(株)Ｋｅｎｅｓエネルギーサービス)　メニューB</t>
  </si>
  <si>
    <t>関西電力(株) (旧：(株)Ｋｅｎｅｓエネルギーサービス)　メニューB</t>
  </si>
  <si>
    <t>__2023関西電力(株) (旧：(株)Ｋｅｎｅｓエネルギーサービス)　メニューC</t>
  </si>
  <si>
    <t>関西電力(株) (旧：(株)Ｋｅｎｅｓエネルギーサービス)　メニューC</t>
  </si>
  <si>
    <t>__2023関西電力(株) (旧：(株)Ｋｅｎｅｓエネルギーサービス)　メニューD</t>
  </si>
  <si>
    <t>関西電力(株) (旧：(株)Ｋｅｎｅｓエネルギーサービス)　メニューD</t>
  </si>
  <si>
    <t>__2023関西電力(株) (旧：(株)Ｋｅｎｅｓエネルギーサービス)　メニューE</t>
  </si>
  <si>
    <t>関西電力(株) (旧：(株)Ｋｅｎｅｓエネルギーサービス)　メニューE</t>
  </si>
  <si>
    <t>__2023関西電力(株) (旧：(株)Ｋｅｎｅｓエネルギーサービス)　メニューF</t>
  </si>
  <si>
    <t>関西電力(株) (旧：(株)Ｋｅｎｅｓエネルギーサービス)　メニューF</t>
  </si>
  <si>
    <t>__2023関西電力(株) (旧：(株)Ｋｅｎｅｓエネルギーサービス)　メニューG</t>
  </si>
  <si>
    <t>関西電力(株) (旧：(株)Ｋｅｎｅｓエネルギーサービス)　メニューG</t>
  </si>
  <si>
    <t>__2023関西電力(株) (旧：(株)Ｋｅｎｅｓエネルギーサービス)　メニューH</t>
  </si>
  <si>
    <t>関西電力(株) (旧：(株)Ｋｅｎｅｓエネルギーサービス)　メニューH</t>
  </si>
  <si>
    <t>__2023関西電力(株) (旧：(株)Ｋｅｎｅｓエネルギーサービス)　メニューI(残差)</t>
  </si>
  <si>
    <t>関西電力(株) (旧：(株)Ｋｅｎｅｓエネルギーサービス)　メニューI(残差)</t>
  </si>
  <si>
    <t>__2023九電みらいエナジー(株)　メニューA</t>
  </si>
  <si>
    <t>__2023九電みらいエナジー(株)　メニューB(残差)</t>
  </si>
  <si>
    <t>__2023(株)グローバルエンジニアリング　メニューA</t>
  </si>
  <si>
    <t>__2023(株)グローバルエンジニアリング　メニューB(残差)</t>
  </si>
  <si>
    <t>__2023サミットエナジー(株)　メニューA</t>
  </si>
  <si>
    <t>__2023サミットエナジー(株)　メニューB(残差)</t>
  </si>
  <si>
    <t>__2023シン・エナジー(株)　メニューA</t>
  </si>
  <si>
    <t>__2023シン・エナジー(株)　メニューB(残差)</t>
  </si>
  <si>
    <t>__2023新エネルギー開発(株)　メニューA</t>
  </si>
  <si>
    <t>__2023新エネルギー開発(株)　メニューB</t>
  </si>
  <si>
    <t>__2023新エネルギー開発(株)　(参考値)事業者全体</t>
  </si>
  <si>
    <t>__2023ゼロワットパワー(株)　メニューA</t>
  </si>
  <si>
    <t>__2023ゼロワットパワー(株)　メニューB(残差)</t>
  </si>
  <si>
    <t>ゼロワットパワー(株)　メニューB(残差)</t>
  </si>
  <si>
    <t>__2023中部電力ミライズ(株)　メニューA</t>
  </si>
  <si>
    <t>__2023中部電力ミライズ(株)　メニューB(残差)</t>
  </si>
  <si>
    <t>__2023デジタルグリッド(株)　メニューA</t>
  </si>
  <si>
    <t>__2023デジタルグリッド(株)　メニューB</t>
  </si>
  <si>
    <t>__2023デジタルグリッド(株)　メニューC</t>
  </si>
  <si>
    <t>__2023デジタルグリッド(株)　メニューD</t>
  </si>
  <si>
    <t>__2023デジタルグリッド(株)　メニューE</t>
  </si>
  <si>
    <t>__2023デジタルグリッド(株)　メニューF(残差)</t>
  </si>
  <si>
    <t>__2023テプコカスタマーサービス(株)　メニューA</t>
  </si>
  <si>
    <t>__2023テプコカスタマーサービス(株)　メニューB(残差)</t>
  </si>
  <si>
    <t>テプコカスタマーサービス(株)　メニューB(残差)</t>
  </si>
  <si>
    <t>__2023電源開発(株)　メニューA</t>
  </si>
  <si>
    <t>__2023電源開発(株)　メニューB</t>
  </si>
  <si>
    <t>__2023電源開発(株)　メニューC(残差)</t>
  </si>
  <si>
    <t>__2023東京電力エナジーパートナー(株)　メニューA</t>
  </si>
  <si>
    <t>__2023東京電力エナジーパートナー(株)　メニューB</t>
  </si>
  <si>
    <t>__2023東京電力エナジーパートナー(株)　メニューC</t>
  </si>
  <si>
    <t>__2023東京電力エナジーパートナー(株)　メニューD</t>
  </si>
  <si>
    <t>__2023東京電力エナジーパートナー(株)　メニューE</t>
  </si>
  <si>
    <t>__2023東京電力エナジーパートナー(株)　メニューF</t>
  </si>
  <si>
    <t>__2023東京電力エナジーパートナー(株)　メニューG</t>
  </si>
  <si>
    <t>__2023東京電力エナジーパートナー(株)　メニューH</t>
  </si>
  <si>
    <t>__2023東京電力エナジーパートナー(株)　メニューI</t>
  </si>
  <si>
    <t>__2023東京電力エナジーパートナー(株)　メニューJ</t>
  </si>
  <si>
    <t>__2023東京電力エナジーパートナー(株)　メニューK</t>
  </si>
  <si>
    <t>__2023東京電力エナジーパートナー(株)　メニューL(残差)</t>
  </si>
  <si>
    <t>__2023日鉄エンジニアリング(株)　メニューA</t>
  </si>
  <si>
    <t>__2023日鉄エンジニアリング(株)　メニューB</t>
  </si>
  <si>
    <t>__2023日鉄エンジニアリング(株)　メニューC</t>
  </si>
  <si>
    <t>__2023日鉄エンジニアリング(株)　メニューD</t>
  </si>
  <si>
    <t>__2023日鉄エンジニアリング(株)　メニューE</t>
  </si>
  <si>
    <t>__2023日鉄エンジニアリング(株)　メニューF(残差)</t>
  </si>
  <si>
    <t>__2023パナソニックオペレーショナルエクセレンス(株)(旧：パナソニック(株))　メニューA</t>
  </si>
  <si>
    <t>__2023パナソニックオペレーショナルエクセレンス(株)(旧：パナソニック(株))　メニューB</t>
  </si>
  <si>
    <t>__2023パナソニックオペレーショナルエクセレンス(株)(旧：パナソニック(株))　メニューC(残差)</t>
  </si>
  <si>
    <t>__2023(株)フィット　</t>
  </si>
  <si>
    <t>__2023丸紅新電力(株)　メニューA</t>
  </si>
  <si>
    <t>__2023丸紅新電力(株)　メニューB</t>
  </si>
  <si>
    <t>__2023丸紅新電力(株)　メニューC</t>
  </si>
  <si>
    <t>__2023丸紅新電力(株)　メニューD</t>
  </si>
  <si>
    <t>__2023丸紅新電力(株)　メニューE</t>
  </si>
  <si>
    <t>__2023丸紅新電力(株)　メニューF</t>
  </si>
  <si>
    <t>__2023丸紅新電力(株)　メニューG</t>
  </si>
  <si>
    <t>__2023丸紅新電力(株)　メニューH</t>
  </si>
  <si>
    <t>__2023丸紅新電力(株)　メニューI(残差)</t>
  </si>
  <si>
    <t>__2023ミツウロコグリーンエネルギー(株)　メニューA</t>
  </si>
  <si>
    <t>__2023ミツウロコグリーンエネルギー(株)　メニューB</t>
  </si>
  <si>
    <t>__2023ミツウロコグリーンエネルギー(株)　メニューC</t>
  </si>
  <si>
    <t>__2023ミツウロコグリーンエネルギー(株)　メニューD</t>
  </si>
  <si>
    <t>__2023ミツウロコグリーンエネルギー(株)　メニューE</t>
  </si>
  <si>
    <t>__2023ミツウロコグリーンエネルギー(株)　メニューF</t>
  </si>
  <si>
    <t>__2023ミツウロコグリーンエネルギー(株)　メニューG</t>
  </si>
  <si>
    <t>__2023ミツウロコグリーンエネルギー(株)　メニューH</t>
  </si>
  <si>
    <t>__2023ミツウロコグリーンエネルギー(株)　メニューI</t>
  </si>
  <si>
    <t>__2023ミツウロコグリーンエネルギー(株)　メニューJ</t>
  </si>
  <si>
    <t>__2023ミツウロコグリーンエネルギー(株)　メニューK(残差)</t>
  </si>
  <si>
    <t>__2023(株)リケン工業　</t>
  </si>
  <si>
    <t>__2023(株)リミックスポイント　メニューA</t>
  </si>
  <si>
    <t>__2023(株)リミックスポイント　メニューB</t>
  </si>
  <si>
    <t>__2023(株)リミックスポイント　メニューC</t>
  </si>
  <si>
    <t>__2023(株)リミックスポイント　メニューD(残差)</t>
  </si>
  <si>
    <t>__2023(株)ａｆｔｅｒＦＩＴ　メニューA</t>
  </si>
  <si>
    <t>__2023ＨＴＢエナジー(株)　メニューA</t>
  </si>
  <si>
    <t>__2023ＨＴＢエナジー(株)　メニューB</t>
  </si>
  <si>
    <t>__2023ＨＴＢエナジー(株)　メニューC(残差)</t>
  </si>
  <si>
    <t>__2023(株)Ｌｏｏｏｐ　メニューA</t>
  </si>
  <si>
    <t>__2023(株)Ｌｏｏｏｐ　メニューB</t>
  </si>
  <si>
    <t>__2023(株)Ｌｏｏｏｐ　メニューC</t>
  </si>
  <si>
    <t>__2023(株)Ｌｏｏｏｐ　メニューD</t>
  </si>
  <si>
    <t>__2023(株)Ｌｏｏｏｐ　メニューE(残差)</t>
  </si>
  <si>
    <t>__2023ＲＥ１００電力(株)　メニューA</t>
  </si>
  <si>
    <t>__2023ＲＥ１００電力(株)　メニューB</t>
  </si>
  <si>
    <t>__2023ＲＥ１００電力(株)　メニューC(残差)</t>
  </si>
  <si>
    <t>__2023(株)ＵＰＤＡＴＥＲ　メニューA</t>
  </si>
  <si>
    <t>__2023(株)ＵＰＤＡＴＥＲ　メニューB(残差)</t>
  </si>
  <si>
    <t>__2023関西電力送配電(株)　</t>
  </si>
  <si>
    <t>石炭コークス</t>
    <rPh sb="0" eb="2">
      <t>セキタン</t>
    </rPh>
    <phoneticPr fontId="2"/>
  </si>
  <si>
    <t>触媒再生塔</t>
    <rPh sb="0" eb="2">
      <t>ショクバイ</t>
    </rPh>
    <rPh sb="2" eb="4">
      <t>サイセイ</t>
    </rPh>
    <rPh sb="4" eb="5">
      <t>トウ</t>
    </rPh>
    <phoneticPr fontId="2"/>
  </si>
  <si>
    <t>焼成炉（金属精練用ペレット焼成炉を除く）</t>
    <rPh sb="0" eb="2">
      <t>ショウセイ</t>
    </rPh>
    <rPh sb="2" eb="3">
      <t>ロ</t>
    </rPh>
    <rPh sb="4" eb="6">
      <t>キンゾク</t>
    </rPh>
    <rPh sb="6" eb="8">
      <t>セイレン</t>
    </rPh>
    <rPh sb="8" eb="9">
      <t>ヨウ</t>
    </rPh>
    <rPh sb="13" eb="15">
      <t>ショウセイ</t>
    </rPh>
    <rPh sb="15" eb="16">
      <t>ロ</t>
    </rPh>
    <rPh sb="17" eb="18">
      <t>ノゾ</t>
    </rPh>
    <phoneticPr fontId="2"/>
  </si>
  <si>
    <t>セメント原料乾燥炉、レンガ原料乾燥炉、骨材乾燥炉、鋳型乾燥炉</t>
    <rPh sb="4" eb="6">
      <t>ゲンリョウ</t>
    </rPh>
    <rPh sb="6" eb="8">
      <t>カンソウ</t>
    </rPh>
    <rPh sb="8" eb="9">
      <t>ロ</t>
    </rPh>
    <rPh sb="13" eb="15">
      <t>ゲンリョウ</t>
    </rPh>
    <rPh sb="15" eb="17">
      <t>カンソウ</t>
    </rPh>
    <rPh sb="17" eb="18">
      <t>ロ</t>
    </rPh>
    <rPh sb="19" eb="21">
      <t>コツザイ</t>
    </rPh>
    <rPh sb="21" eb="23">
      <t>カンソウ</t>
    </rPh>
    <rPh sb="23" eb="24">
      <t>ロ</t>
    </rPh>
    <rPh sb="25" eb="27">
      <t>イガタ</t>
    </rPh>
    <rPh sb="27" eb="29">
      <t>カンソウ</t>
    </rPh>
    <rPh sb="29" eb="30">
      <t>ロ</t>
    </rPh>
    <phoneticPr fontId="2"/>
  </si>
  <si>
    <t>その他乾燥炉</t>
    <rPh sb="2" eb="3">
      <t>タ</t>
    </rPh>
    <rPh sb="3" eb="5">
      <t>カンソウ</t>
    </rPh>
    <rPh sb="5" eb="6">
      <t>ロ</t>
    </rPh>
    <phoneticPr fontId="2"/>
  </si>
  <si>
    <t>その他工業炉</t>
    <rPh sb="2" eb="3">
      <t>タ</t>
    </rPh>
    <rPh sb="3" eb="6">
      <t>コウギョウロ</t>
    </rPh>
    <phoneticPr fontId="2"/>
  </si>
  <si>
    <t>コークスの製造</t>
    <rPh sb="5" eb="7">
      <t>セイゾウ</t>
    </rPh>
    <phoneticPr fontId="2"/>
  </si>
  <si>
    <t>製造量</t>
    <rPh sb="0" eb="3">
      <t>セイゾウリョウ</t>
    </rPh>
    <phoneticPr fontId="2"/>
  </si>
  <si>
    <t>電気炉（製鋼用、合金鉄製造用、炭化けい素製造用）</t>
    <rPh sb="0" eb="3">
      <t>デンキロ</t>
    </rPh>
    <rPh sb="4" eb="7">
      <t>セイコウヨウ</t>
    </rPh>
    <rPh sb="8" eb="10">
      <t>ゴウキン</t>
    </rPh>
    <rPh sb="10" eb="11">
      <t>テツ</t>
    </rPh>
    <rPh sb="11" eb="14">
      <t>セイゾウヨウ</t>
    </rPh>
    <rPh sb="15" eb="17">
      <t>タンカ</t>
    </rPh>
    <rPh sb="19" eb="20">
      <t>ソ</t>
    </rPh>
    <rPh sb="20" eb="22">
      <t>セイゾウ</t>
    </rPh>
    <rPh sb="22" eb="23">
      <t>ヨウ</t>
    </rPh>
    <phoneticPr fontId="2"/>
  </si>
  <si>
    <t>石炭の生産</t>
    <rPh sb="3" eb="5">
      <t>セイサン</t>
    </rPh>
    <phoneticPr fontId="2"/>
  </si>
  <si>
    <t>坑内掘</t>
    <rPh sb="0" eb="2">
      <t>コウナイ</t>
    </rPh>
    <rPh sb="2" eb="3">
      <t>ホ</t>
    </rPh>
    <phoneticPr fontId="2"/>
  </si>
  <si>
    <t>採掘時</t>
    <rPh sb="0" eb="2">
      <t>サイクツ</t>
    </rPh>
    <rPh sb="2" eb="3">
      <t>ジ</t>
    </rPh>
    <phoneticPr fontId="2"/>
  </si>
  <si>
    <t>採掘後の工程時</t>
    <rPh sb="0" eb="2">
      <t>サイクツ</t>
    </rPh>
    <rPh sb="2" eb="3">
      <t>ゴ</t>
    </rPh>
    <rPh sb="4" eb="6">
      <t>コウテイ</t>
    </rPh>
    <rPh sb="6" eb="7">
      <t>ジ</t>
    </rPh>
    <phoneticPr fontId="2"/>
  </si>
  <si>
    <t>露天掘</t>
    <rPh sb="0" eb="3">
      <t>ロテンボ</t>
    </rPh>
    <phoneticPr fontId="2"/>
  </si>
  <si>
    <t>木炭の製造</t>
    <rPh sb="0" eb="2">
      <t>モクタン</t>
    </rPh>
    <rPh sb="3" eb="5">
      <t>セイゾウ</t>
    </rPh>
    <phoneticPr fontId="2"/>
  </si>
  <si>
    <t>原油又は天然ガスの性状に関する試験</t>
    <rPh sb="0" eb="2">
      <t>ゲンユ</t>
    </rPh>
    <rPh sb="2" eb="3">
      <t>マタ</t>
    </rPh>
    <rPh sb="4" eb="6">
      <t>テンネン</t>
    </rPh>
    <rPh sb="9" eb="11">
      <t>セイジョウ</t>
    </rPh>
    <rPh sb="12" eb="13">
      <t>カン</t>
    </rPh>
    <rPh sb="15" eb="17">
      <t>シケン</t>
    </rPh>
    <phoneticPr fontId="2"/>
  </si>
  <si>
    <t>通気弁</t>
    <rPh sb="0" eb="2">
      <t>ツウキ</t>
    </rPh>
    <rPh sb="2" eb="3">
      <t>ベン</t>
    </rPh>
    <phoneticPr fontId="2"/>
  </si>
  <si>
    <t>施設（陸上）</t>
    <rPh sb="0" eb="2">
      <t>シセツ</t>
    </rPh>
    <rPh sb="3" eb="5">
      <t>リクジョウ</t>
    </rPh>
    <phoneticPr fontId="2"/>
  </si>
  <si>
    <t>施設（海上）</t>
    <rPh sb="0" eb="2">
      <t>シセツ</t>
    </rPh>
    <rPh sb="3" eb="5">
      <t>カイジョウ</t>
    </rPh>
    <phoneticPr fontId="2"/>
  </si>
  <si>
    <t>天然ガスの生産量
（生産にかかる坑井の点検を除く）</t>
    <rPh sb="0" eb="2">
      <t>テンネン</t>
    </rPh>
    <rPh sb="5" eb="7">
      <t>セイサン</t>
    </rPh>
    <rPh sb="7" eb="8">
      <t>リョウ</t>
    </rPh>
    <phoneticPr fontId="2"/>
  </si>
  <si>
    <t>施設（陸上）（生産時通気弁及び随伴ガス焼却除く）</t>
    <rPh sb="0" eb="2">
      <t>シセツ</t>
    </rPh>
    <rPh sb="3" eb="5">
      <t>リクジョウ</t>
    </rPh>
    <rPh sb="7" eb="10">
      <t>セイサンジ</t>
    </rPh>
    <rPh sb="10" eb="12">
      <t>ツウキ</t>
    </rPh>
    <rPh sb="12" eb="13">
      <t>ベン</t>
    </rPh>
    <rPh sb="13" eb="14">
      <t>オヨ</t>
    </rPh>
    <rPh sb="15" eb="17">
      <t>ズイハン</t>
    </rPh>
    <rPh sb="19" eb="21">
      <t>ショウキャク</t>
    </rPh>
    <rPh sb="21" eb="22">
      <t>ノゾ</t>
    </rPh>
    <phoneticPr fontId="2"/>
  </si>
  <si>
    <t>施設（海上）（生産時通気弁及び随伴ガス焼却除く）</t>
    <rPh sb="0" eb="2">
      <t>シセツ</t>
    </rPh>
    <rPh sb="3" eb="5">
      <t>カイジョウ</t>
    </rPh>
    <phoneticPr fontId="2"/>
  </si>
  <si>
    <t>原油又は天然ガスの生産に係る坑井の点検</t>
    <rPh sb="0" eb="2">
      <t>ゲンユ</t>
    </rPh>
    <rPh sb="2" eb="3">
      <t>マタ</t>
    </rPh>
    <rPh sb="4" eb="6">
      <t>テンネン</t>
    </rPh>
    <rPh sb="9" eb="11">
      <t>セイサン</t>
    </rPh>
    <rPh sb="12" eb="13">
      <t>カカ</t>
    </rPh>
    <rPh sb="14" eb="16">
      <t>コウセイ</t>
    </rPh>
    <rPh sb="17" eb="19">
      <t>テンケン</t>
    </rPh>
    <phoneticPr fontId="2"/>
  </si>
  <si>
    <t>原油（コンデンセート（NGL）除く）（パイプライン）</t>
    <rPh sb="0" eb="2">
      <t>ゲンユ</t>
    </rPh>
    <rPh sb="15" eb="16">
      <t>ノゾ</t>
    </rPh>
    <phoneticPr fontId="2"/>
  </si>
  <si>
    <t>原油（コンデンセート（NGL）除く）（パイプライン以外）</t>
    <rPh sb="0" eb="2">
      <t>ゲンユ</t>
    </rPh>
    <rPh sb="15" eb="16">
      <t>ノゾ</t>
    </rPh>
    <rPh sb="25" eb="27">
      <t>イガイ</t>
    </rPh>
    <phoneticPr fontId="2"/>
  </si>
  <si>
    <t>輸送量</t>
    <rPh sb="0" eb="3">
      <t>ユソウリョウ</t>
    </rPh>
    <phoneticPr fontId="2"/>
  </si>
  <si>
    <t>原油（コンデンセート（NGL除く）にかかる生産量
（生産にかかる坑井の点検を除く）</t>
    <rPh sb="0" eb="2">
      <t>ゲンユ</t>
    </rPh>
    <rPh sb="14" eb="15">
      <t>ノゾ</t>
    </rPh>
    <rPh sb="21" eb="23">
      <t>セイサン</t>
    </rPh>
    <rPh sb="23" eb="24">
      <t>リョウ</t>
    </rPh>
    <rPh sb="26" eb="28">
      <t>セイサン</t>
    </rPh>
    <rPh sb="32" eb="34">
      <t>コウセイ</t>
    </rPh>
    <rPh sb="35" eb="37">
      <t>テンケン</t>
    </rPh>
    <rPh sb="38" eb="39">
      <t>ノゾ</t>
    </rPh>
    <phoneticPr fontId="2"/>
  </si>
  <si>
    <t>精製されるNGLの貯蔵</t>
    <rPh sb="0" eb="2">
      <t>セイセイ</t>
    </rPh>
    <rPh sb="9" eb="11">
      <t>チョゾウ</t>
    </rPh>
    <phoneticPr fontId="2"/>
  </si>
  <si>
    <t>NGLの精製</t>
    <rPh sb="4" eb="6">
      <t>セイセイ</t>
    </rPh>
    <phoneticPr fontId="2"/>
  </si>
  <si>
    <t>コンデンセート（NGL）の貯蔵及び生成に係る精製に用いる量</t>
    <rPh sb="13" eb="15">
      <t>チョゾウ</t>
    </rPh>
    <rPh sb="15" eb="16">
      <t>オヨ</t>
    </rPh>
    <rPh sb="17" eb="19">
      <t>セイセイ</t>
    </rPh>
    <rPh sb="20" eb="21">
      <t>カカ</t>
    </rPh>
    <rPh sb="22" eb="24">
      <t>セイセイ</t>
    </rPh>
    <rPh sb="25" eb="26">
      <t>モチ</t>
    </rPh>
    <rPh sb="28" eb="29">
      <t>リョウ</t>
    </rPh>
    <phoneticPr fontId="2"/>
  </si>
  <si>
    <t>精製される原油の貯蔵</t>
    <rPh sb="0" eb="2">
      <t>セイセイ</t>
    </rPh>
    <rPh sb="5" eb="7">
      <t>ゲンユ</t>
    </rPh>
    <rPh sb="8" eb="10">
      <t>チョゾウ</t>
    </rPh>
    <phoneticPr fontId="2"/>
  </si>
  <si>
    <t>原油の精製</t>
    <rPh sb="0" eb="2">
      <t>ゲンユ</t>
    </rPh>
    <rPh sb="3" eb="5">
      <t>セイセイ</t>
    </rPh>
    <phoneticPr fontId="2"/>
  </si>
  <si>
    <t>原油（コンデンセート（NGL）を除く）の貯蔵及び生成に係る精製量</t>
    <rPh sb="0" eb="2">
      <t>ゲンユ</t>
    </rPh>
    <rPh sb="16" eb="17">
      <t>ノゾ</t>
    </rPh>
    <rPh sb="20" eb="22">
      <t>チョゾウ</t>
    </rPh>
    <rPh sb="22" eb="23">
      <t>オヨ</t>
    </rPh>
    <rPh sb="24" eb="26">
      <t>セイセイ</t>
    </rPh>
    <rPh sb="27" eb="28">
      <t>カカ</t>
    </rPh>
    <rPh sb="29" eb="31">
      <t>セイセイ</t>
    </rPh>
    <rPh sb="31" eb="32">
      <t>リョウ</t>
    </rPh>
    <phoneticPr fontId="2"/>
  </si>
  <si>
    <t>都市ガスの製造又は供給</t>
    <rPh sb="0" eb="2">
      <t>トシ</t>
    </rPh>
    <rPh sb="5" eb="7">
      <t>セイゾウ</t>
    </rPh>
    <rPh sb="7" eb="8">
      <t>マタ</t>
    </rPh>
    <rPh sb="9" eb="11">
      <t>キョウキュウ</t>
    </rPh>
    <phoneticPr fontId="2"/>
  </si>
  <si>
    <t>液化天然ガス（LNG）原料使用量</t>
    <rPh sb="0" eb="2">
      <t>エキカ</t>
    </rPh>
    <rPh sb="2" eb="4">
      <t>テンネン</t>
    </rPh>
    <rPh sb="11" eb="13">
      <t>ゲンリョウ</t>
    </rPh>
    <rPh sb="13" eb="16">
      <t>シヨウリョウ</t>
    </rPh>
    <phoneticPr fontId="2"/>
  </si>
  <si>
    <t>天然ガス（LNGを除く）原料使用量</t>
    <rPh sb="0" eb="2">
      <t>テンネン</t>
    </rPh>
    <rPh sb="9" eb="10">
      <t>ノゾ</t>
    </rPh>
    <rPh sb="12" eb="14">
      <t>ゲンリョウ</t>
    </rPh>
    <rPh sb="14" eb="17">
      <t>シヨウリョウ</t>
    </rPh>
    <phoneticPr fontId="2"/>
  </si>
  <si>
    <t>PJ</t>
    <phoneticPr fontId="2"/>
  </si>
  <si>
    <t>都市ガスの製造</t>
    <rPh sb="0" eb="2">
      <t>トシ</t>
    </rPh>
    <rPh sb="5" eb="7">
      <t>セイゾウ</t>
    </rPh>
    <phoneticPr fontId="2"/>
  </si>
  <si>
    <t>都市ガスの供給</t>
    <rPh sb="0" eb="2">
      <t>トシ</t>
    </rPh>
    <rPh sb="5" eb="7">
      <t>キョウキュウ</t>
    </rPh>
    <phoneticPr fontId="2"/>
  </si>
  <si>
    <t>供給量</t>
    <rPh sb="0" eb="3">
      <t>キョウキュウリョウ</t>
    </rPh>
    <phoneticPr fontId="2"/>
  </si>
  <si>
    <t>蒸気生産量</t>
    <rPh sb="0" eb="2">
      <t>ジョウキ</t>
    </rPh>
    <rPh sb="2" eb="5">
      <t>セイサンリョウ</t>
    </rPh>
    <phoneticPr fontId="2"/>
  </si>
  <si>
    <t>エチレンの製造</t>
    <rPh sb="5" eb="7">
      <t>セイゾウ</t>
    </rPh>
    <phoneticPr fontId="2"/>
  </si>
  <si>
    <t>酸化エチレンの製造</t>
    <rPh sb="0" eb="2">
      <t>サンカ</t>
    </rPh>
    <rPh sb="7" eb="9">
      <t>セイゾウ</t>
    </rPh>
    <phoneticPr fontId="2"/>
  </si>
  <si>
    <t>製造量（エタンからの製造）</t>
    <rPh sb="0" eb="3">
      <t>セイゾウリョウ</t>
    </rPh>
    <rPh sb="10" eb="12">
      <t>セイゾウ</t>
    </rPh>
    <phoneticPr fontId="2"/>
  </si>
  <si>
    <t>製造量（ナフサその他原料からの製造）</t>
    <rPh sb="0" eb="3">
      <t>セイゾウリョウ</t>
    </rPh>
    <rPh sb="9" eb="10">
      <t>タ</t>
    </rPh>
    <rPh sb="10" eb="12">
      <t>ゲンリョウ</t>
    </rPh>
    <rPh sb="15" eb="17">
      <t>セイゾウ</t>
    </rPh>
    <phoneticPr fontId="2"/>
  </si>
  <si>
    <t>製造量</t>
    <rPh sb="0" eb="2">
      <t>セイゾウ</t>
    </rPh>
    <rPh sb="2" eb="3">
      <t>リョウ</t>
    </rPh>
    <phoneticPr fontId="2"/>
  </si>
  <si>
    <t>カーボンブラックの製造</t>
    <rPh sb="9" eb="11">
      <t>セイゾウ</t>
    </rPh>
    <phoneticPr fontId="2"/>
  </si>
  <si>
    <t>スチレンの製造</t>
    <rPh sb="5" eb="7">
      <t>セイゾウ</t>
    </rPh>
    <phoneticPr fontId="2"/>
  </si>
  <si>
    <t>廃棄物量</t>
    <rPh sb="0" eb="3">
      <t>ハイキブツ</t>
    </rPh>
    <rPh sb="3" eb="4">
      <t>リョウ</t>
    </rPh>
    <phoneticPr fontId="2"/>
  </si>
  <si>
    <t>食物くず（嫌気性埋立構造）</t>
    <rPh sb="5" eb="8">
      <t>ケンキセイ</t>
    </rPh>
    <rPh sb="8" eb="10">
      <t>ウメタテ</t>
    </rPh>
    <rPh sb="10" eb="12">
      <t>コウゾウ</t>
    </rPh>
    <phoneticPr fontId="2"/>
  </si>
  <si>
    <t>食物くず（嫌気性埋立構造以外）</t>
    <rPh sb="5" eb="8">
      <t>ケンキセイ</t>
    </rPh>
    <rPh sb="8" eb="10">
      <t>ウメタテ</t>
    </rPh>
    <rPh sb="10" eb="12">
      <t>コウゾウ</t>
    </rPh>
    <rPh sb="12" eb="14">
      <t>イガイ</t>
    </rPh>
    <phoneticPr fontId="2"/>
  </si>
  <si>
    <t>紙くず（嫌気性埋立構造）</t>
    <rPh sb="0" eb="1">
      <t>カミ</t>
    </rPh>
    <rPh sb="4" eb="7">
      <t>ケンキセイ</t>
    </rPh>
    <rPh sb="7" eb="9">
      <t>ウメタテ</t>
    </rPh>
    <rPh sb="9" eb="11">
      <t>コウゾウ</t>
    </rPh>
    <phoneticPr fontId="2"/>
  </si>
  <si>
    <t>紙くず（嫌気性埋立構造以外）</t>
    <rPh sb="0" eb="1">
      <t>カミ</t>
    </rPh>
    <rPh sb="4" eb="7">
      <t>ケンキセイ</t>
    </rPh>
    <rPh sb="7" eb="9">
      <t>ウメタテ</t>
    </rPh>
    <rPh sb="9" eb="11">
      <t>コウゾウ</t>
    </rPh>
    <rPh sb="11" eb="13">
      <t>イガイ</t>
    </rPh>
    <phoneticPr fontId="2"/>
  </si>
  <si>
    <t>繊維くず、木くず又は製造業に係る有機性汚泥（嫌気性埋立構造）</t>
    <rPh sb="0" eb="2">
      <t>センイ</t>
    </rPh>
    <rPh sb="5" eb="6">
      <t>キ</t>
    </rPh>
    <rPh sb="8" eb="9">
      <t>マタ</t>
    </rPh>
    <rPh sb="10" eb="13">
      <t>セイゾウギョウ</t>
    </rPh>
    <rPh sb="14" eb="15">
      <t>カカ</t>
    </rPh>
    <rPh sb="16" eb="19">
      <t>ユウキセイ</t>
    </rPh>
    <rPh sb="19" eb="21">
      <t>オデイ</t>
    </rPh>
    <rPh sb="22" eb="25">
      <t>ケンキセイ</t>
    </rPh>
    <rPh sb="25" eb="27">
      <t>ウメタテ</t>
    </rPh>
    <rPh sb="27" eb="29">
      <t>コウゾウ</t>
    </rPh>
    <phoneticPr fontId="2"/>
  </si>
  <si>
    <t>繊維くず、木くず又は製造業に係る有機性汚泥（嫌気性埋立構造以外）</t>
    <rPh sb="0" eb="2">
      <t>センイ</t>
    </rPh>
    <rPh sb="5" eb="6">
      <t>キ</t>
    </rPh>
    <rPh sb="8" eb="9">
      <t>マタ</t>
    </rPh>
    <rPh sb="10" eb="13">
      <t>セイゾウギョウ</t>
    </rPh>
    <rPh sb="14" eb="15">
      <t>カカ</t>
    </rPh>
    <rPh sb="16" eb="19">
      <t>ユウキセイ</t>
    </rPh>
    <rPh sb="19" eb="21">
      <t>オデイ</t>
    </rPh>
    <rPh sb="22" eb="25">
      <t>ケンキセイ</t>
    </rPh>
    <rPh sb="25" eb="27">
      <t>ウメタテ</t>
    </rPh>
    <rPh sb="27" eb="29">
      <t>コウゾウ</t>
    </rPh>
    <rPh sb="29" eb="31">
      <t>イガイ</t>
    </rPh>
    <phoneticPr fontId="2"/>
  </si>
  <si>
    <t>消化設備に係る汚泥（嫌気性埋立構造）</t>
    <rPh sb="0" eb="2">
      <t>ショウカ</t>
    </rPh>
    <rPh sb="2" eb="4">
      <t>セツビ</t>
    </rPh>
    <rPh sb="5" eb="6">
      <t>カカ</t>
    </rPh>
    <rPh sb="7" eb="9">
      <t>オデイ</t>
    </rPh>
    <rPh sb="10" eb="13">
      <t>ケンキセイ</t>
    </rPh>
    <rPh sb="13" eb="15">
      <t>ウメタテ</t>
    </rPh>
    <rPh sb="15" eb="17">
      <t>コウゾウ</t>
    </rPh>
    <phoneticPr fontId="2"/>
  </si>
  <si>
    <t>消化設備に係る汚泥（嫌気性埋立構造以外）</t>
    <rPh sb="0" eb="2">
      <t>ショウカ</t>
    </rPh>
    <rPh sb="2" eb="4">
      <t>セツビ</t>
    </rPh>
    <rPh sb="5" eb="6">
      <t>カカ</t>
    </rPh>
    <rPh sb="7" eb="9">
      <t>オデイ</t>
    </rPh>
    <rPh sb="10" eb="13">
      <t>ケンキセイ</t>
    </rPh>
    <rPh sb="13" eb="15">
      <t>ウメタテ</t>
    </rPh>
    <rPh sb="15" eb="17">
      <t>コウゾウ</t>
    </rPh>
    <rPh sb="17" eb="19">
      <t>イガイ</t>
    </rPh>
    <phoneticPr fontId="2"/>
  </si>
  <si>
    <t>下水汚泥（消化設備以外）、し尿処理施設汚泥、動物のふん尿（嫌気性埋立構造）</t>
    <rPh sb="0" eb="2">
      <t>ゲスイ</t>
    </rPh>
    <rPh sb="2" eb="4">
      <t>オデイ</t>
    </rPh>
    <rPh sb="5" eb="7">
      <t>ショウカ</t>
    </rPh>
    <rPh sb="7" eb="9">
      <t>セツビ</t>
    </rPh>
    <rPh sb="9" eb="11">
      <t>イガイ</t>
    </rPh>
    <rPh sb="14" eb="15">
      <t>ニョウ</t>
    </rPh>
    <rPh sb="15" eb="17">
      <t>ショリ</t>
    </rPh>
    <rPh sb="17" eb="19">
      <t>シセツ</t>
    </rPh>
    <rPh sb="19" eb="21">
      <t>オデイ</t>
    </rPh>
    <rPh sb="22" eb="24">
      <t>ドウブツ</t>
    </rPh>
    <rPh sb="27" eb="28">
      <t>ニョウ</t>
    </rPh>
    <rPh sb="29" eb="32">
      <t>ケンキセイ</t>
    </rPh>
    <rPh sb="32" eb="34">
      <t>ウメタテ</t>
    </rPh>
    <rPh sb="34" eb="36">
      <t>コウゾウ</t>
    </rPh>
    <phoneticPr fontId="2"/>
  </si>
  <si>
    <t>下水汚泥（消化設備以外）、し尿処理施設汚泥、動物のふん尿（嫌気性埋立構造以外）</t>
    <rPh sb="0" eb="2">
      <t>ゲスイ</t>
    </rPh>
    <rPh sb="2" eb="4">
      <t>オデイ</t>
    </rPh>
    <rPh sb="5" eb="7">
      <t>ショウカ</t>
    </rPh>
    <rPh sb="7" eb="9">
      <t>セツビ</t>
    </rPh>
    <rPh sb="9" eb="11">
      <t>イガイ</t>
    </rPh>
    <rPh sb="14" eb="15">
      <t>ニョウ</t>
    </rPh>
    <rPh sb="15" eb="17">
      <t>ショリ</t>
    </rPh>
    <rPh sb="17" eb="19">
      <t>シセツ</t>
    </rPh>
    <rPh sb="19" eb="21">
      <t>オデイ</t>
    </rPh>
    <rPh sb="22" eb="24">
      <t>ドウブツ</t>
    </rPh>
    <rPh sb="27" eb="28">
      <t>ニョウ</t>
    </rPh>
    <rPh sb="29" eb="32">
      <t>ケンキセイ</t>
    </rPh>
    <rPh sb="32" eb="34">
      <t>ウメタテ</t>
    </rPh>
    <rPh sb="34" eb="36">
      <t>コウゾウ</t>
    </rPh>
    <rPh sb="36" eb="38">
      <t>イガイ</t>
    </rPh>
    <phoneticPr fontId="2"/>
  </si>
  <si>
    <t>浄水施設に係る汚泥（嫌気性埋立構造）</t>
    <rPh sb="0" eb="2">
      <t>ジョウスイ</t>
    </rPh>
    <rPh sb="2" eb="4">
      <t>シセツ</t>
    </rPh>
    <rPh sb="5" eb="6">
      <t>カカ</t>
    </rPh>
    <rPh sb="7" eb="9">
      <t>オデイ</t>
    </rPh>
    <rPh sb="10" eb="13">
      <t>ケンキセイ</t>
    </rPh>
    <rPh sb="13" eb="15">
      <t>ウメタテ</t>
    </rPh>
    <rPh sb="15" eb="17">
      <t>コウゾウ</t>
    </rPh>
    <phoneticPr fontId="2"/>
  </si>
  <si>
    <t>浄水施設に係る汚泥（嫌気性埋立構造以外）</t>
    <rPh sb="0" eb="2">
      <t>ジョウスイ</t>
    </rPh>
    <rPh sb="2" eb="4">
      <t>シセツ</t>
    </rPh>
    <rPh sb="5" eb="6">
      <t>カカ</t>
    </rPh>
    <rPh sb="7" eb="9">
      <t>オデイ</t>
    </rPh>
    <rPh sb="10" eb="13">
      <t>ケンキセイ</t>
    </rPh>
    <rPh sb="13" eb="15">
      <t>ウメタテ</t>
    </rPh>
    <rPh sb="15" eb="17">
      <t>コウゾウ</t>
    </rPh>
    <rPh sb="17" eb="19">
      <t>イガイ</t>
    </rPh>
    <phoneticPr fontId="2"/>
  </si>
  <si>
    <t>廃棄物の焼却処理</t>
    <rPh sb="4" eb="6">
      <t>ショウキャク</t>
    </rPh>
    <rPh sb="6" eb="8">
      <t>ショリ</t>
    </rPh>
    <phoneticPr fontId="2"/>
  </si>
  <si>
    <t>一般廃棄物（連続燃焼式焼却施設）</t>
    <rPh sb="0" eb="2">
      <t>イッパン</t>
    </rPh>
    <rPh sb="2" eb="5">
      <t>ハイキブツ</t>
    </rPh>
    <phoneticPr fontId="2"/>
  </si>
  <si>
    <t>一般廃棄物（准連続燃焼式焼却施設）</t>
    <rPh sb="0" eb="2">
      <t>イッパン</t>
    </rPh>
    <rPh sb="2" eb="5">
      <t>ハイキブツ</t>
    </rPh>
    <rPh sb="6" eb="7">
      <t>ジュン</t>
    </rPh>
    <rPh sb="7" eb="9">
      <t>レンゾク</t>
    </rPh>
    <rPh sb="9" eb="11">
      <t>ネンショウ</t>
    </rPh>
    <rPh sb="11" eb="12">
      <t>シキ</t>
    </rPh>
    <rPh sb="12" eb="14">
      <t>ショウキャク</t>
    </rPh>
    <phoneticPr fontId="2"/>
  </si>
  <si>
    <t>一般廃棄物（バッチ燃焼式焼却施設）</t>
    <rPh sb="0" eb="2">
      <t>イッパン</t>
    </rPh>
    <rPh sb="2" eb="5">
      <t>ハイキブツ</t>
    </rPh>
    <phoneticPr fontId="2"/>
  </si>
  <si>
    <t>一般廃棄物（ガス化溶融施設）</t>
    <rPh sb="0" eb="2">
      <t>イッパン</t>
    </rPh>
    <rPh sb="2" eb="5">
      <t>ハイキブツ</t>
    </rPh>
    <rPh sb="8" eb="9">
      <t>カ</t>
    </rPh>
    <rPh sb="9" eb="11">
      <t>ヨウユウ</t>
    </rPh>
    <rPh sb="11" eb="13">
      <t>シセツ</t>
    </rPh>
    <phoneticPr fontId="2"/>
  </si>
  <si>
    <t>産業廃棄物</t>
    <rPh sb="0" eb="2">
      <t>サンギョウ</t>
    </rPh>
    <rPh sb="2" eb="5">
      <t>ハイキブツ</t>
    </rPh>
    <phoneticPr fontId="2"/>
  </si>
  <si>
    <t>焼却量（感染性廃棄物（廃プラ以外）</t>
    <rPh sb="0" eb="2">
      <t>ショウキャク</t>
    </rPh>
    <rPh sb="2" eb="3">
      <t>リョウ</t>
    </rPh>
    <rPh sb="4" eb="7">
      <t>カンセンセイ</t>
    </rPh>
    <rPh sb="7" eb="10">
      <t>ハイキブツ</t>
    </rPh>
    <rPh sb="11" eb="12">
      <t>ハイ</t>
    </rPh>
    <rPh sb="14" eb="16">
      <t>イガイ</t>
    </rPh>
    <phoneticPr fontId="2"/>
  </si>
  <si>
    <t>焼却量（廃プラスチック）</t>
    <rPh sb="0" eb="2">
      <t>ショウキャク</t>
    </rPh>
    <rPh sb="2" eb="3">
      <t>リョウ</t>
    </rPh>
    <rPh sb="4" eb="5">
      <t>ハイ</t>
    </rPh>
    <phoneticPr fontId="2"/>
  </si>
  <si>
    <t>焼却量（汚泥）</t>
    <rPh sb="0" eb="3">
      <t>ショウキャクリョウ</t>
    </rPh>
    <rPh sb="4" eb="6">
      <t>オデイ</t>
    </rPh>
    <phoneticPr fontId="2"/>
  </si>
  <si>
    <t>焼却量（廃油）</t>
    <rPh sb="0" eb="3">
      <t>ショウキャクリョウ</t>
    </rPh>
    <rPh sb="4" eb="6">
      <t>ハイユ</t>
    </rPh>
    <phoneticPr fontId="2"/>
  </si>
  <si>
    <t>焼却量（紙くず、木くず、繊維くず、動物性・植物性残さ、動物の死体）</t>
    <rPh sb="0" eb="2">
      <t>ショウキャク</t>
    </rPh>
    <rPh sb="2" eb="3">
      <t>リョウ</t>
    </rPh>
    <rPh sb="4" eb="5">
      <t>カミ</t>
    </rPh>
    <rPh sb="8" eb="9">
      <t>キ</t>
    </rPh>
    <rPh sb="12" eb="14">
      <t>センイ</t>
    </rPh>
    <rPh sb="17" eb="20">
      <t>ドウブツセイ</t>
    </rPh>
    <rPh sb="21" eb="23">
      <t>ショクブツ</t>
    </rPh>
    <rPh sb="23" eb="24">
      <t>セイ</t>
    </rPh>
    <rPh sb="24" eb="25">
      <t>ザン</t>
    </rPh>
    <rPh sb="27" eb="29">
      <t>ドウブツ</t>
    </rPh>
    <rPh sb="30" eb="32">
      <t>シタイ</t>
    </rPh>
    <phoneticPr fontId="2"/>
  </si>
  <si>
    <t>食料品製造業</t>
    <rPh sb="0" eb="3">
      <t>ショクリョウヒン</t>
    </rPh>
    <rPh sb="3" eb="6">
      <t>セイゾウギョウ</t>
    </rPh>
    <phoneticPr fontId="2"/>
  </si>
  <si>
    <t>パルプ・紙・紙加工品製造業</t>
    <rPh sb="4" eb="5">
      <t>カミ</t>
    </rPh>
    <rPh sb="6" eb="7">
      <t>カミ</t>
    </rPh>
    <rPh sb="7" eb="10">
      <t>カコウヒン</t>
    </rPh>
    <rPh sb="10" eb="13">
      <t>セイゾウギョウ</t>
    </rPh>
    <phoneticPr fontId="2"/>
  </si>
  <si>
    <t>化学工業</t>
    <rPh sb="0" eb="2">
      <t>カガク</t>
    </rPh>
    <rPh sb="2" eb="4">
      <t>コウギョウ</t>
    </rPh>
    <phoneticPr fontId="2"/>
  </si>
  <si>
    <t>鉄鋼業</t>
    <rPh sb="0" eb="3">
      <t>テッコウギョウ</t>
    </rPh>
    <phoneticPr fontId="2"/>
  </si>
  <si>
    <t>その他業種</t>
    <rPh sb="2" eb="3">
      <t>タ</t>
    </rPh>
    <rPh sb="3" eb="5">
      <t>ギョウシュ</t>
    </rPh>
    <phoneticPr fontId="2"/>
  </si>
  <si>
    <t>生活排水処理施設(コミュニティ・プラント)</t>
    <rPh sb="0" eb="2">
      <t>セイカツ</t>
    </rPh>
    <rPh sb="2" eb="4">
      <t>ハイスイ</t>
    </rPh>
    <phoneticPr fontId="2"/>
  </si>
  <si>
    <t>生活排水処理施設(単独処理浄化槽)</t>
    <rPh sb="0" eb="2">
      <t>セイカツ</t>
    </rPh>
    <rPh sb="2" eb="4">
      <t>ハイスイ</t>
    </rPh>
    <rPh sb="4" eb="6">
      <t>ショリ</t>
    </rPh>
    <phoneticPr fontId="2"/>
  </si>
  <si>
    <t>生活排水処理施設(くみ取り便所の便槽)</t>
    <phoneticPr fontId="2"/>
  </si>
  <si>
    <t>生活排水処理施設(合併処理浄化槽（性能評価型高度処理：窒素除去型、窒素・リン除去型、BOD除去型)</t>
    <rPh sb="0" eb="2">
      <t>セイカツ</t>
    </rPh>
    <rPh sb="2" eb="4">
      <t>ハイスイ</t>
    </rPh>
    <rPh sb="4" eb="6">
      <t>ショリ</t>
    </rPh>
    <rPh sb="9" eb="11">
      <t>ガッペイ</t>
    </rPh>
    <rPh sb="11" eb="13">
      <t>ショリ</t>
    </rPh>
    <rPh sb="13" eb="16">
      <t>ジョウカソウ</t>
    </rPh>
    <rPh sb="17" eb="21">
      <t>セイノウヒョウカ</t>
    </rPh>
    <rPh sb="21" eb="22">
      <t>ガタ</t>
    </rPh>
    <rPh sb="22" eb="24">
      <t>コウド</t>
    </rPh>
    <rPh sb="24" eb="26">
      <t>ショリ</t>
    </rPh>
    <rPh sb="27" eb="29">
      <t>チッソ</t>
    </rPh>
    <rPh sb="29" eb="31">
      <t>ジョキョ</t>
    </rPh>
    <rPh sb="31" eb="32">
      <t>ガタ</t>
    </rPh>
    <rPh sb="33" eb="35">
      <t>チッソ</t>
    </rPh>
    <rPh sb="38" eb="40">
      <t>ジョキョ</t>
    </rPh>
    <rPh sb="40" eb="41">
      <t>ガタ</t>
    </rPh>
    <rPh sb="45" eb="47">
      <t>ジョキョ</t>
    </rPh>
    <rPh sb="47" eb="48">
      <t>ガタ</t>
    </rPh>
    <phoneticPr fontId="2"/>
  </si>
  <si>
    <t>生活排水処理施設(合併処理浄化槽（その他性能評価型)</t>
    <rPh sb="0" eb="2">
      <t>セイカツ</t>
    </rPh>
    <rPh sb="2" eb="4">
      <t>ハイスイ</t>
    </rPh>
    <rPh sb="4" eb="6">
      <t>ショリ</t>
    </rPh>
    <rPh sb="9" eb="11">
      <t>ガッペイ</t>
    </rPh>
    <rPh sb="11" eb="13">
      <t>ショリ</t>
    </rPh>
    <rPh sb="13" eb="16">
      <t>ジョウカソウ</t>
    </rPh>
    <rPh sb="19" eb="20">
      <t>タ</t>
    </rPh>
    <rPh sb="20" eb="22">
      <t>セイノウ</t>
    </rPh>
    <rPh sb="22" eb="24">
      <t>ヒョウカ</t>
    </rPh>
    <rPh sb="24" eb="25">
      <t>ガタ</t>
    </rPh>
    <phoneticPr fontId="2"/>
  </si>
  <si>
    <t>生活排水処理施設(合併処理浄化槽（構造例示型)</t>
    <rPh sb="0" eb="2">
      <t>セイカツ</t>
    </rPh>
    <rPh sb="2" eb="4">
      <t>ハイスイ</t>
    </rPh>
    <rPh sb="4" eb="6">
      <t>ショリ</t>
    </rPh>
    <rPh sb="9" eb="11">
      <t>ガッペイ</t>
    </rPh>
    <rPh sb="11" eb="13">
      <t>ショリ</t>
    </rPh>
    <rPh sb="13" eb="16">
      <t>ジョウカソウ</t>
    </rPh>
    <rPh sb="17" eb="19">
      <t>コウゾウ</t>
    </rPh>
    <rPh sb="19" eb="21">
      <t>レイジ</t>
    </rPh>
    <rPh sb="21" eb="22">
      <t>ガタ</t>
    </rPh>
    <phoneticPr fontId="2"/>
  </si>
  <si>
    <t>1.～12.ボイラー用</t>
    <rPh sb="10" eb="11">
      <t>ヨウ</t>
    </rPh>
    <phoneticPr fontId="2"/>
  </si>
  <si>
    <t>15.金属鍛造炉など</t>
    <rPh sb="3" eb="5">
      <t>キンゾク</t>
    </rPh>
    <rPh sb="5" eb="7">
      <t>タンゾウ</t>
    </rPh>
    <rPh sb="7" eb="8">
      <t>ロ</t>
    </rPh>
    <phoneticPr fontId="2"/>
  </si>
  <si>
    <t>16.石油製品加熱炉など</t>
    <rPh sb="3" eb="5">
      <t>セキユ</t>
    </rPh>
    <rPh sb="5" eb="7">
      <t>セイヒン</t>
    </rPh>
    <rPh sb="7" eb="9">
      <t>カネツ</t>
    </rPh>
    <rPh sb="9" eb="10">
      <t>ロ</t>
    </rPh>
    <phoneticPr fontId="2"/>
  </si>
  <si>
    <t>廃棄物</t>
    <rPh sb="0" eb="3">
      <t>ハイキブツ</t>
    </rPh>
    <phoneticPr fontId="2"/>
  </si>
  <si>
    <t>固体化石燃料など</t>
    <rPh sb="0" eb="2">
      <t>コタイ</t>
    </rPh>
    <rPh sb="2" eb="4">
      <t>カセキ</t>
    </rPh>
    <rPh sb="4" eb="6">
      <t>ネンリョウ</t>
    </rPh>
    <phoneticPr fontId="2"/>
  </si>
  <si>
    <t>21.その他工業炉</t>
    <rPh sb="5" eb="6">
      <t>タ</t>
    </rPh>
    <rPh sb="6" eb="9">
      <t>コウギョウロ</t>
    </rPh>
    <phoneticPr fontId="2"/>
  </si>
  <si>
    <t>係数</t>
    <rPh sb="0" eb="2">
      <t>ケイスウ</t>
    </rPh>
    <phoneticPr fontId="2"/>
  </si>
  <si>
    <t>データ参照用</t>
    <rPh sb="3" eb="5">
      <t>サンショウ</t>
    </rPh>
    <rPh sb="5" eb="6">
      <t>ヨウ</t>
    </rPh>
    <phoneticPr fontId="2"/>
  </si>
  <si>
    <t>RPF</t>
  </si>
  <si>
    <t>0.000013</t>
    <phoneticPr fontId="2"/>
  </si>
  <si>
    <t>0.00000016</t>
    <phoneticPr fontId="2"/>
  </si>
  <si>
    <t>0.00000083</t>
    <phoneticPr fontId="2"/>
  </si>
  <si>
    <t>0.0000023</t>
    <phoneticPr fontId="2"/>
  </si>
  <si>
    <t>0.00000043</t>
    <phoneticPr fontId="2"/>
  </si>
  <si>
    <t>0.00029</t>
    <phoneticPr fontId="2"/>
  </si>
  <si>
    <t>0.0000095</t>
    <phoneticPr fontId="2"/>
  </si>
  <si>
    <t>0.0000045</t>
    <phoneticPr fontId="2"/>
  </si>
  <si>
    <t>コンデンセート、原油、B・C重油</t>
    <rPh sb="8" eb="10">
      <t>ゲンユ</t>
    </rPh>
    <rPh sb="14" eb="16">
      <t>ジュウユ</t>
    </rPh>
    <phoneticPr fontId="2"/>
  </si>
  <si>
    <t>液化化石燃料（上除く）、廃油又は廃油から製造される燃料炭化水素油、廃プラから精製される燃料炭化水素油</t>
    <rPh sb="0" eb="2">
      <t>エキカ</t>
    </rPh>
    <rPh sb="2" eb="4">
      <t>カセキ</t>
    </rPh>
    <rPh sb="4" eb="6">
      <t>ネンリョウ</t>
    </rPh>
    <rPh sb="7" eb="8">
      <t>ウエ</t>
    </rPh>
    <rPh sb="8" eb="9">
      <t>ノゾ</t>
    </rPh>
    <rPh sb="12" eb="14">
      <t>ハイユ</t>
    </rPh>
    <rPh sb="14" eb="15">
      <t>マタ</t>
    </rPh>
    <rPh sb="16" eb="18">
      <t>ハイユ</t>
    </rPh>
    <rPh sb="20" eb="22">
      <t>セイゾウ</t>
    </rPh>
    <rPh sb="25" eb="27">
      <t>ネンリョウ</t>
    </rPh>
    <rPh sb="27" eb="29">
      <t>タンカ</t>
    </rPh>
    <rPh sb="29" eb="31">
      <t>スイソ</t>
    </rPh>
    <rPh sb="31" eb="32">
      <t>ユ</t>
    </rPh>
    <rPh sb="33" eb="34">
      <t>ハイ</t>
    </rPh>
    <rPh sb="38" eb="40">
      <t>セイセイ</t>
    </rPh>
    <rPh sb="43" eb="45">
      <t>ネンリョウ</t>
    </rPh>
    <rPh sb="45" eb="47">
      <t>タンカ</t>
    </rPh>
    <rPh sb="47" eb="49">
      <t>スイソ</t>
    </rPh>
    <rPh sb="49" eb="50">
      <t>ユ</t>
    </rPh>
    <phoneticPr fontId="2"/>
  </si>
  <si>
    <t>木質廃材（熱利用施設）</t>
    <rPh sb="0" eb="2">
      <t>モクシツ</t>
    </rPh>
    <rPh sb="2" eb="4">
      <t>ハイザイ</t>
    </rPh>
    <rPh sb="5" eb="6">
      <t>ネツ</t>
    </rPh>
    <rPh sb="6" eb="8">
      <t>リヨウ</t>
    </rPh>
    <rPh sb="8" eb="10">
      <t>シセツ</t>
    </rPh>
    <phoneticPr fontId="2"/>
  </si>
  <si>
    <t>木材、木質廃材（発電施設）</t>
    <rPh sb="0" eb="2">
      <t>モクザイ</t>
    </rPh>
    <rPh sb="3" eb="5">
      <t>モクシツ</t>
    </rPh>
    <rPh sb="5" eb="7">
      <t>ハイザイ</t>
    </rPh>
    <rPh sb="8" eb="10">
      <t>ハツデン</t>
    </rPh>
    <rPh sb="10" eb="12">
      <t>シセツ</t>
    </rPh>
    <phoneticPr fontId="2"/>
  </si>
  <si>
    <t>木材、木質廃材（熱利用施設）</t>
    <rPh sb="0" eb="2">
      <t>モクザイ</t>
    </rPh>
    <rPh sb="3" eb="5">
      <t>モクシツ</t>
    </rPh>
    <rPh sb="5" eb="7">
      <t>ハイザイ</t>
    </rPh>
    <rPh sb="8" eb="11">
      <t>ネツリヨウ</t>
    </rPh>
    <rPh sb="11" eb="13">
      <t>シセツ</t>
    </rPh>
    <phoneticPr fontId="2"/>
  </si>
  <si>
    <t>その他バイオマス燃料</t>
    <rPh sb="2" eb="3">
      <t>タ</t>
    </rPh>
    <rPh sb="8" eb="10">
      <t>ネンリョウ</t>
    </rPh>
    <phoneticPr fontId="2"/>
  </si>
  <si>
    <t>0.00000022</t>
    <phoneticPr fontId="2"/>
  </si>
  <si>
    <t>0.00000019</t>
    <phoneticPr fontId="2"/>
  </si>
  <si>
    <t>0.00000017</t>
    <phoneticPr fontId="2"/>
  </si>
  <si>
    <t>0.00000087</t>
    <phoneticPr fontId="2"/>
  </si>
  <si>
    <t>0.0000016</t>
    <phoneticPr fontId="2"/>
  </si>
  <si>
    <t>0.000000090</t>
    <phoneticPr fontId="2"/>
  </si>
  <si>
    <t>1.～8.ボイラー用</t>
    <rPh sb="9" eb="10">
      <t>ヨウ</t>
    </rPh>
    <phoneticPr fontId="2"/>
  </si>
  <si>
    <t xml:space="preserve">石油製品、石油化学製品、コールタール製品の製造用加熱炉、ガス加熱炉
</t>
    <rPh sb="0" eb="2">
      <t>セキユ</t>
    </rPh>
    <rPh sb="2" eb="4">
      <t>セイヒン</t>
    </rPh>
    <rPh sb="5" eb="7">
      <t>セキユ</t>
    </rPh>
    <rPh sb="7" eb="9">
      <t>カガク</t>
    </rPh>
    <rPh sb="9" eb="11">
      <t>セイヒン</t>
    </rPh>
    <rPh sb="18" eb="20">
      <t>セイヒン</t>
    </rPh>
    <rPh sb="21" eb="23">
      <t>セイゾウ</t>
    </rPh>
    <rPh sb="23" eb="24">
      <t>ヨウ</t>
    </rPh>
    <rPh sb="24" eb="26">
      <t>カネツ</t>
    </rPh>
    <rPh sb="26" eb="27">
      <t>ロ</t>
    </rPh>
    <rPh sb="30" eb="32">
      <t>カネツ</t>
    </rPh>
    <rPh sb="32" eb="33">
      <t>ロ</t>
    </rPh>
    <phoneticPr fontId="2"/>
  </si>
  <si>
    <t xml:space="preserve">金属鍛造炉、金属圧延加熱炉、金属又は金属製品の熱処理用加熱炉
</t>
    <rPh sb="0" eb="2">
      <t>キンゾク</t>
    </rPh>
    <rPh sb="2" eb="4">
      <t>タンゾウ</t>
    </rPh>
    <rPh sb="4" eb="5">
      <t>ロ</t>
    </rPh>
    <rPh sb="6" eb="8">
      <t>キンゾク</t>
    </rPh>
    <rPh sb="8" eb="10">
      <t>アツエン</t>
    </rPh>
    <rPh sb="10" eb="12">
      <t>カネツ</t>
    </rPh>
    <rPh sb="12" eb="13">
      <t>ロ</t>
    </rPh>
    <rPh sb="14" eb="16">
      <t>キンゾク</t>
    </rPh>
    <rPh sb="16" eb="17">
      <t>マタ</t>
    </rPh>
    <rPh sb="18" eb="20">
      <t>キンゾク</t>
    </rPh>
    <rPh sb="20" eb="22">
      <t>セイヒン</t>
    </rPh>
    <rPh sb="23" eb="26">
      <t>ネツショリ</t>
    </rPh>
    <rPh sb="26" eb="27">
      <t>ヨウ</t>
    </rPh>
    <rPh sb="27" eb="29">
      <t>カネツ</t>
    </rPh>
    <rPh sb="29" eb="30">
      <t>ロ</t>
    </rPh>
    <phoneticPr fontId="2"/>
  </si>
  <si>
    <t xml:space="preserve">金属（銅、鉛及び亜鉛を除く）精練用焼結炉
</t>
    <rPh sb="0" eb="2">
      <t>キンゾク</t>
    </rPh>
    <rPh sb="3" eb="4">
      <t>ドウ</t>
    </rPh>
    <rPh sb="5" eb="6">
      <t>ナマリ</t>
    </rPh>
    <rPh sb="6" eb="7">
      <t>オヨ</t>
    </rPh>
    <rPh sb="8" eb="10">
      <t>アエン</t>
    </rPh>
    <rPh sb="11" eb="12">
      <t>ノゾ</t>
    </rPh>
    <rPh sb="14" eb="16">
      <t>セイレン</t>
    </rPh>
    <rPh sb="16" eb="17">
      <t>ヨウ</t>
    </rPh>
    <rPh sb="17" eb="19">
      <t>ショウケツ</t>
    </rPh>
    <rPh sb="19" eb="20">
      <t>ロ</t>
    </rPh>
    <phoneticPr fontId="2"/>
  </si>
  <si>
    <t xml:space="preserve">金属精練用ペレット焼成炉
</t>
    <rPh sb="0" eb="2">
      <t>キンゾク</t>
    </rPh>
    <rPh sb="2" eb="4">
      <t>セイレン</t>
    </rPh>
    <rPh sb="4" eb="5">
      <t>ヨウ</t>
    </rPh>
    <rPh sb="9" eb="11">
      <t>ショウセイ</t>
    </rPh>
    <rPh sb="11" eb="12">
      <t>ロ</t>
    </rPh>
    <phoneticPr fontId="2"/>
  </si>
  <si>
    <t>ガスタービン（航空機又は船舶に用いられるものを除く）</t>
    <rPh sb="7" eb="10">
      <t>コウクウキ</t>
    </rPh>
    <rPh sb="10" eb="11">
      <t>マタ</t>
    </rPh>
    <rPh sb="12" eb="14">
      <t>センパク</t>
    </rPh>
    <rPh sb="15" eb="16">
      <t>モチ</t>
    </rPh>
    <rPh sb="23" eb="24">
      <t>ノゾ</t>
    </rPh>
    <phoneticPr fontId="2"/>
  </si>
  <si>
    <t>ディーゼル機関（自動車、鉄道車両又は船舶に使われるものを除く）</t>
    <rPh sb="5" eb="7">
      <t>キカン</t>
    </rPh>
    <rPh sb="8" eb="11">
      <t>ジドウシャ</t>
    </rPh>
    <rPh sb="12" eb="14">
      <t>テツドウ</t>
    </rPh>
    <rPh sb="14" eb="16">
      <t>シャリョウ</t>
    </rPh>
    <rPh sb="16" eb="17">
      <t>マタ</t>
    </rPh>
    <rPh sb="21" eb="22">
      <t>ツカ</t>
    </rPh>
    <phoneticPr fontId="2"/>
  </si>
  <si>
    <t>ガス機関（航空機、自動車又は船舶に使われるものを除く）</t>
    <phoneticPr fontId="2"/>
  </si>
  <si>
    <t>ボイラー（流動床のものを除く）</t>
    <rPh sb="5" eb="7">
      <t>リュウドウ</t>
    </rPh>
    <rPh sb="7" eb="8">
      <t>ユカ</t>
    </rPh>
    <rPh sb="12" eb="13">
      <t>ノゾ</t>
    </rPh>
    <phoneticPr fontId="2"/>
  </si>
  <si>
    <t>常圧流動床式ボイラー</t>
    <rPh sb="0" eb="2">
      <t>ジョウアツ</t>
    </rPh>
    <rPh sb="2" eb="4">
      <t>リュウドウ</t>
    </rPh>
    <rPh sb="4" eb="5">
      <t>ユカ</t>
    </rPh>
    <rPh sb="5" eb="6">
      <t>シキ</t>
    </rPh>
    <phoneticPr fontId="2"/>
  </si>
  <si>
    <t>加圧流動床式ボイラー</t>
    <rPh sb="0" eb="2">
      <t>カアツ</t>
    </rPh>
    <rPh sb="2" eb="6">
      <t>リュウドウユカシキ</t>
    </rPh>
    <phoneticPr fontId="2"/>
  </si>
  <si>
    <t>金属の精錬又は鋳造用溶解炉、転炉、平炉</t>
    <rPh sb="0" eb="2">
      <t>キンゾク</t>
    </rPh>
    <rPh sb="3" eb="5">
      <t>セイレン</t>
    </rPh>
    <rPh sb="5" eb="6">
      <t>マタ</t>
    </rPh>
    <rPh sb="7" eb="9">
      <t>チュウゾウ</t>
    </rPh>
    <rPh sb="9" eb="10">
      <t>ヨウ</t>
    </rPh>
    <rPh sb="10" eb="13">
      <t>ヨウカイロ</t>
    </rPh>
    <rPh sb="14" eb="16">
      <t>テンロ</t>
    </rPh>
    <rPh sb="17" eb="19">
      <t>ヘイロ</t>
    </rPh>
    <phoneticPr fontId="2"/>
  </si>
  <si>
    <t>石油製品、石油化学製品、コールタール製品製造用の加熱炉又はガス加熱炉</t>
    <rPh sb="0" eb="2">
      <t>セキユ</t>
    </rPh>
    <rPh sb="2" eb="4">
      <t>セイヒン</t>
    </rPh>
    <rPh sb="5" eb="7">
      <t>セキユ</t>
    </rPh>
    <rPh sb="7" eb="9">
      <t>カガク</t>
    </rPh>
    <rPh sb="9" eb="11">
      <t>セイヒン</t>
    </rPh>
    <rPh sb="18" eb="20">
      <t>セイヒン</t>
    </rPh>
    <rPh sb="20" eb="23">
      <t>セイゾウヨウ</t>
    </rPh>
    <rPh sb="24" eb="26">
      <t>カネツ</t>
    </rPh>
    <rPh sb="26" eb="27">
      <t>ロ</t>
    </rPh>
    <rPh sb="27" eb="28">
      <t>マタ</t>
    </rPh>
    <rPh sb="31" eb="33">
      <t>カネツ</t>
    </rPh>
    <rPh sb="33" eb="34">
      <t>ロ</t>
    </rPh>
    <phoneticPr fontId="2"/>
  </si>
  <si>
    <t>触媒再生炉</t>
    <rPh sb="0" eb="2">
      <t>ショクバイ</t>
    </rPh>
    <rPh sb="4" eb="5">
      <t>ロ</t>
    </rPh>
    <phoneticPr fontId="2"/>
  </si>
  <si>
    <t>木炭製造量</t>
    <rPh sb="0" eb="2">
      <t>モクタン</t>
    </rPh>
    <rPh sb="2" eb="5">
      <t>セイゾウリョウ</t>
    </rPh>
    <phoneticPr fontId="2"/>
  </si>
  <si>
    <t>原油生産量</t>
    <rPh sb="0" eb="2">
      <t>ゲンユ</t>
    </rPh>
    <rPh sb="2" eb="5">
      <t>セイサンリョウ</t>
    </rPh>
    <phoneticPr fontId="2"/>
  </si>
  <si>
    <t>原油（コンデンセート（NGLを除く））の生産に伴う随伴ガスの焼却</t>
    <rPh sb="0" eb="2">
      <t>ゲンユ</t>
    </rPh>
    <rPh sb="15" eb="16">
      <t>ノゾ</t>
    </rPh>
    <rPh sb="20" eb="22">
      <t>セイサン</t>
    </rPh>
    <rPh sb="23" eb="24">
      <t>トモナ</t>
    </rPh>
    <rPh sb="25" eb="27">
      <t>ズイハン</t>
    </rPh>
    <rPh sb="30" eb="32">
      <t>ショウキャク</t>
    </rPh>
    <phoneticPr fontId="2"/>
  </si>
  <si>
    <t>天然ガスの採取時に随伴ガスの焼却を行う場合</t>
    <rPh sb="0" eb="2">
      <t>テンネン</t>
    </rPh>
    <rPh sb="5" eb="7">
      <t>サイシュ</t>
    </rPh>
    <rPh sb="7" eb="8">
      <t>ジ</t>
    </rPh>
    <rPh sb="9" eb="11">
      <t>ズイハン</t>
    </rPh>
    <rPh sb="14" eb="16">
      <t>ショウキャク</t>
    </rPh>
    <rPh sb="17" eb="18">
      <t>オコナ</t>
    </rPh>
    <rPh sb="19" eb="21">
      <t>バアイ</t>
    </rPh>
    <phoneticPr fontId="2"/>
  </si>
  <si>
    <t>天然ガスの処理時に随伴ガスの焼却を行う場合</t>
    <rPh sb="0" eb="2">
      <t>テンネン</t>
    </rPh>
    <rPh sb="5" eb="7">
      <t>ショリ</t>
    </rPh>
    <rPh sb="7" eb="8">
      <t>ジ</t>
    </rPh>
    <rPh sb="9" eb="11">
      <t>ズイハン</t>
    </rPh>
    <rPh sb="14" eb="16">
      <t>ショウキャク</t>
    </rPh>
    <rPh sb="17" eb="18">
      <t>オコナ</t>
    </rPh>
    <rPh sb="19" eb="21">
      <t>バアイ</t>
    </rPh>
    <phoneticPr fontId="2"/>
  </si>
  <si>
    <t>天然ガス生産量</t>
    <rPh sb="0" eb="2">
      <t>テンネン</t>
    </rPh>
    <rPh sb="4" eb="7">
      <t>セイサンリョウ</t>
    </rPh>
    <phoneticPr fontId="2"/>
  </si>
  <si>
    <t>アジピン酸の製造</t>
    <rPh sb="6" eb="8">
      <t>セイゾウ</t>
    </rPh>
    <phoneticPr fontId="2"/>
  </si>
  <si>
    <t>硝酸の製造</t>
    <rPh sb="0" eb="2">
      <t>ショウサン</t>
    </rPh>
    <rPh sb="3" eb="5">
      <t>セイゾウ</t>
    </rPh>
    <phoneticPr fontId="2"/>
  </si>
  <si>
    <t>カプロラクタムの製造</t>
    <rPh sb="8" eb="10">
      <t>セイゾウ</t>
    </rPh>
    <phoneticPr fontId="2"/>
  </si>
  <si>
    <t>tN2O</t>
    <phoneticPr fontId="2"/>
  </si>
  <si>
    <t>半導体素子等の製造におけるN2O使用</t>
    <rPh sb="0" eb="3">
      <t>ハンドウタイ</t>
    </rPh>
    <rPh sb="3" eb="5">
      <t>ソシ</t>
    </rPh>
    <rPh sb="5" eb="6">
      <t>ナド</t>
    </rPh>
    <rPh sb="7" eb="9">
      <t>セイゾウ</t>
    </rPh>
    <rPh sb="16" eb="18">
      <t>シヨウ</t>
    </rPh>
    <phoneticPr fontId="2"/>
  </si>
  <si>
    <t>N2O使用量-回収・適正処理量</t>
    <rPh sb="3" eb="6">
      <t>シヨウリョウ</t>
    </rPh>
    <rPh sb="7" eb="9">
      <t>カイシュウ</t>
    </rPh>
    <rPh sb="10" eb="12">
      <t>テキセイ</t>
    </rPh>
    <rPh sb="12" eb="15">
      <t>ショリリョウ</t>
    </rPh>
    <phoneticPr fontId="2"/>
  </si>
  <si>
    <t>焼却量（感染性廃棄物（廃プラ除く）</t>
    <rPh sb="0" eb="3">
      <t>ショウキャクリョウ</t>
    </rPh>
    <rPh sb="4" eb="7">
      <t>カンセンセイ</t>
    </rPh>
    <rPh sb="7" eb="10">
      <t>ハイキブツ</t>
    </rPh>
    <rPh sb="11" eb="12">
      <t>ハイ</t>
    </rPh>
    <rPh sb="14" eb="15">
      <t>ノゾ</t>
    </rPh>
    <phoneticPr fontId="2"/>
  </si>
  <si>
    <t>焼却量（廃プラスチック類）</t>
    <rPh sb="0" eb="3">
      <t>ショウキャクリョウ</t>
    </rPh>
    <rPh sb="4" eb="5">
      <t>ハイ</t>
    </rPh>
    <rPh sb="11" eb="12">
      <t>ルイ</t>
    </rPh>
    <phoneticPr fontId="2"/>
  </si>
  <si>
    <t>焼却量（下水道汚泥（高分子凝集剤を用いた脱水処理が行われた後に流動床式焼却施設で通常燃焼））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リュウドウ</t>
    </rPh>
    <rPh sb="33" eb="35">
      <t>ユカシキ</t>
    </rPh>
    <rPh sb="35" eb="37">
      <t>ショウキャク</t>
    </rPh>
    <rPh sb="37" eb="39">
      <t>シセツ</t>
    </rPh>
    <rPh sb="40" eb="42">
      <t>ツウジョウ</t>
    </rPh>
    <rPh sb="42" eb="44">
      <t>ネンショウ</t>
    </rPh>
    <phoneticPr fontId="2"/>
  </si>
  <si>
    <t>焼却量（下水道汚泥（高分子凝集剤を用いた脱水処理が行われた後に流動床式焼却施設で高温燃焼））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リュウドウ</t>
    </rPh>
    <rPh sb="33" eb="35">
      <t>ユカシキ</t>
    </rPh>
    <rPh sb="35" eb="37">
      <t>ショウキャク</t>
    </rPh>
    <rPh sb="37" eb="39">
      <t>シセツ</t>
    </rPh>
    <rPh sb="40" eb="42">
      <t>コウオン</t>
    </rPh>
    <rPh sb="42" eb="44">
      <t>ネンショウ</t>
    </rPh>
    <phoneticPr fontId="2"/>
  </si>
  <si>
    <t>焼却量（下水道汚泥（高分子凝集剤を用いた脱水処理が行われた後に多段式焼却炉で燃焼））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タダン</t>
    </rPh>
    <rPh sb="33" eb="34">
      <t>シキ</t>
    </rPh>
    <rPh sb="34" eb="37">
      <t>ショウキャクロ</t>
    </rPh>
    <rPh sb="38" eb="40">
      <t>ネンショウ</t>
    </rPh>
    <phoneticPr fontId="2"/>
  </si>
  <si>
    <t>焼却量（下水道汚泥（石灰系凝集剤を用いた脱水処理が行われた後に燃焼））</t>
    <rPh sb="0" eb="3">
      <t>ショウキャクリョウ</t>
    </rPh>
    <rPh sb="4" eb="7">
      <t>ゲスイドウ</t>
    </rPh>
    <rPh sb="7" eb="9">
      <t>オデイ</t>
    </rPh>
    <rPh sb="10" eb="12">
      <t>セッカイ</t>
    </rPh>
    <rPh sb="12" eb="13">
      <t>ケイ</t>
    </rPh>
    <rPh sb="13" eb="16">
      <t>ギョウシュウザイ</t>
    </rPh>
    <rPh sb="17" eb="18">
      <t>モチ</t>
    </rPh>
    <rPh sb="20" eb="22">
      <t>ダッスイ</t>
    </rPh>
    <rPh sb="22" eb="24">
      <t>ショリ</t>
    </rPh>
    <rPh sb="25" eb="26">
      <t>オコナ</t>
    </rPh>
    <rPh sb="29" eb="30">
      <t>アト</t>
    </rPh>
    <rPh sb="31" eb="33">
      <t>ネンショウ</t>
    </rPh>
    <phoneticPr fontId="2"/>
  </si>
  <si>
    <t>焼却量（下水道汚泥（多段吹込燃焼式流動床炉、二段燃焼式循環流動床炉又はストーカ炉で焼却））</t>
    <rPh sb="0" eb="3">
      <t>ショウキャクリョウ</t>
    </rPh>
    <rPh sb="4" eb="7">
      <t>ゲスイドウ</t>
    </rPh>
    <rPh sb="7" eb="9">
      <t>オデイ</t>
    </rPh>
    <rPh sb="10" eb="12">
      <t>タダン</t>
    </rPh>
    <rPh sb="12" eb="14">
      <t>フキコ</t>
    </rPh>
    <rPh sb="14" eb="17">
      <t>ネンショウシキ</t>
    </rPh>
    <rPh sb="17" eb="19">
      <t>リュウドウ</t>
    </rPh>
    <rPh sb="19" eb="20">
      <t>ユカ</t>
    </rPh>
    <rPh sb="20" eb="21">
      <t>ロ</t>
    </rPh>
    <rPh sb="22" eb="24">
      <t>ニダン</t>
    </rPh>
    <rPh sb="24" eb="27">
      <t>ネンショウシキ</t>
    </rPh>
    <rPh sb="27" eb="29">
      <t>ジュンカン</t>
    </rPh>
    <rPh sb="29" eb="31">
      <t>リュウドウ</t>
    </rPh>
    <rPh sb="31" eb="32">
      <t>ユカ</t>
    </rPh>
    <rPh sb="32" eb="33">
      <t>ロ</t>
    </rPh>
    <rPh sb="33" eb="34">
      <t>マタ</t>
    </rPh>
    <rPh sb="39" eb="40">
      <t>ロ</t>
    </rPh>
    <rPh sb="41" eb="43">
      <t>ショウキャク</t>
    </rPh>
    <phoneticPr fontId="2"/>
  </si>
  <si>
    <t>焼却量（下水道汚泥（炭化固形燃料化炉で焼却されるもの））</t>
    <rPh sb="0" eb="3">
      <t>ショウキャクリョウ</t>
    </rPh>
    <rPh sb="4" eb="7">
      <t>ゲスイドウ</t>
    </rPh>
    <rPh sb="7" eb="9">
      <t>オデイ</t>
    </rPh>
    <rPh sb="10" eb="12">
      <t>タンカ</t>
    </rPh>
    <rPh sb="12" eb="14">
      <t>コケイ</t>
    </rPh>
    <rPh sb="14" eb="17">
      <t>ネンリョウカ</t>
    </rPh>
    <rPh sb="17" eb="18">
      <t>ロ</t>
    </rPh>
    <rPh sb="19" eb="21">
      <t>ショウキャク</t>
    </rPh>
    <phoneticPr fontId="2"/>
  </si>
  <si>
    <t>焼却量（下水道汚泥（その他の焼却））</t>
    <rPh sb="0" eb="3">
      <t>ショウキャクリョウ</t>
    </rPh>
    <rPh sb="4" eb="7">
      <t>ゲスイドウ</t>
    </rPh>
    <rPh sb="7" eb="9">
      <t>オデイ</t>
    </rPh>
    <rPh sb="12" eb="13">
      <t>タ</t>
    </rPh>
    <rPh sb="14" eb="16">
      <t>ショウキャク</t>
    </rPh>
    <phoneticPr fontId="2"/>
  </si>
  <si>
    <t>焼却量（汚泥（感染性廃棄物及び下水汚泥を除く））</t>
    <rPh sb="0" eb="3">
      <t>ショウキャクリョウ</t>
    </rPh>
    <rPh sb="4" eb="6">
      <t>オデイ</t>
    </rPh>
    <rPh sb="7" eb="10">
      <t>カンセンセイ</t>
    </rPh>
    <rPh sb="10" eb="13">
      <t>ハイキブツ</t>
    </rPh>
    <rPh sb="13" eb="14">
      <t>オヨ</t>
    </rPh>
    <rPh sb="15" eb="17">
      <t>ゲスイ</t>
    </rPh>
    <rPh sb="17" eb="19">
      <t>オデイ</t>
    </rPh>
    <rPh sb="20" eb="21">
      <t>ノゾ</t>
    </rPh>
    <phoneticPr fontId="2"/>
  </si>
  <si>
    <t>終末処理場（標準活性汚泥法）</t>
    <rPh sb="6" eb="8">
      <t>ヒョウジュン</t>
    </rPh>
    <rPh sb="8" eb="10">
      <t>カッセイ</t>
    </rPh>
    <rPh sb="10" eb="13">
      <t>オデイホウ</t>
    </rPh>
    <phoneticPr fontId="2"/>
  </si>
  <si>
    <t>終末処理場（嫌気好気活性汚泥法）</t>
    <rPh sb="6" eb="8">
      <t>ケンキ</t>
    </rPh>
    <rPh sb="8" eb="10">
      <t>コウキ</t>
    </rPh>
    <rPh sb="10" eb="12">
      <t>カッセイ</t>
    </rPh>
    <rPh sb="12" eb="14">
      <t>オデイ</t>
    </rPh>
    <rPh sb="14" eb="15">
      <t>ホウ</t>
    </rPh>
    <phoneticPr fontId="2"/>
  </si>
  <si>
    <t>9.ボイラー用</t>
    <rPh sb="6" eb="7">
      <t>ヨウ</t>
    </rPh>
    <phoneticPr fontId="2"/>
  </si>
  <si>
    <t>10.ボイラー用</t>
    <rPh sb="7" eb="8">
      <t>ヨウ</t>
    </rPh>
    <phoneticPr fontId="2"/>
  </si>
  <si>
    <t>11.ボイラー用</t>
    <rPh sb="7" eb="8">
      <t>ヨウ</t>
    </rPh>
    <phoneticPr fontId="2"/>
  </si>
  <si>
    <t>選択用</t>
    <rPh sb="0" eb="3">
      <t>センタクヨウ</t>
    </rPh>
    <phoneticPr fontId="2"/>
  </si>
  <si>
    <t>0.00000085</t>
    <phoneticPr fontId="2"/>
  </si>
  <si>
    <t>0.0000052</t>
    <phoneticPr fontId="2"/>
  </si>
  <si>
    <t>13.ボイラー用</t>
    <rPh sb="7" eb="8">
      <t>ヨウ</t>
    </rPh>
    <phoneticPr fontId="2"/>
  </si>
  <si>
    <t>0.00000021</t>
    <phoneticPr fontId="2"/>
  </si>
  <si>
    <t>0.0000012</t>
    <phoneticPr fontId="2"/>
  </si>
  <si>
    <t>0.0000011</t>
    <phoneticPr fontId="2"/>
  </si>
  <si>
    <t>17.コークス炉用</t>
    <rPh sb="7" eb="8">
      <t>ロ</t>
    </rPh>
    <rPh sb="8" eb="9">
      <t>ヨウ</t>
    </rPh>
    <phoneticPr fontId="2"/>
  </si>
  <si>
    <t>コークス炉
（天然ガスについては国内生産されたものに限る）</t>
    <rPh sb="4" eb="5">
      <t>ロ</t>
    </rPh>
    <rPh sb="7" eb="9">
      <t>テンネン</t>
    </rPh>
    <rPh sb="16" eb="18">
      <t>コクナイ</t>
    </rPh>
    <rPh sb="18" eb="20">
      <t>セイサン</t>
    </rPh>
    <rPh sb="26" eb="27">
      <t>カギ</t>
    </rPh>
    <phoneticPr fontId="2"/>
  </si>
  <si>
    <t>18.～20.その他の工業炉用</t>
    <rPh sb="9" eb="10">
      <t>タ</t>
    </rPh>
    <rPh sb="11" eb="14">
      <t>コウギョウロ</t>
    </rPh>
    <rPh sb="14" eb="15">
      <t>ヨウ</t>
    </rPh>
    <phoneticPr fontId="2"/>
  </si>
  <si>
    <t>0.0000018</t>
    <phoneticPr fontId="2"/>
  </si>
  <si>
    <t>27.こんろ</t>
    <phoneticPr fontId="2"/>
  </si>
  <si>
    <t>0.0000014</t>
    <phoneticPr fontId="2"/>
  </si>
  <si>
    <t>0.00000057</t>
    <phoneticPr fontId="2"/>
  </si>
  <si>
    <t>0.00000009</t>
    <phoneticPr fontId="2"/>
  </si>
  <si>
    <t>0.0000038</t>
    <phoneticPr fontId="2"/>
  </si>
  <si>
    <t>マグネシウム合金の鋳造に伴うHFCの使用</t>
    <rPh sb="6" eb="8">
      <t>ゴウキン</t>
    </rPh>
    <rPh sb="9" eb="11">
      <t>チュウゾウ</t>
    </rPh>
    <rPh sb="12" eb="13">
      <t>トモナ</t>
    </rPh>
    <rPh sb="18" eb="20">
      <t>シヨウ</t>
    </rPh>
    <phoneticPr fontId="2"/>
  </si>
  <si>
    <t>HFC使用量</t>
    <rPh sb="3" eb="6">
      <t>シヨウリョウ</t>
    </rPh>
    <phoneticPr fontId="2"/>
  </si>
  <si>
    <t>半導体素子等の製造に伴うHFC、PFCの使用</t>
    <rPh sb="0" eb="3">
      <t>ハンドウタイ</t>
    </rPh>
    <rPh sb="3" eb="5">
      <t>ソシ</t>
    </rPh>
    <rPh sb="5" eb="6">
      <t>トウ</t>
    </rPh>
    <rPh sb="7" eb="9">
      <t>セイゾウ</t>
    </rPh>
    <rPh sb="10" eb="11">
      <t>トモナ</t>
    </rPh>
    <rPh sb="20" eb="22">
      <t>シヨウ</t>
    </rPh>
    <phoneticPr fontId="2"/>
  </si>
  <si>
    <t>半導体素子、半導体集積回路</t>
    <rPh sb="0" eb="3">
      <t>ハンドウタイ</t>
    </rPh>
    <rPh sb="3" eb="5">
      <t>ソシ</t>
    </rPh>
    <rPh sb="6" eb="9">
      <t>ハンドウタイ</t>
    </rPh>
    <rPh sb="9" eb="11">
      <t>シュウセキ</t>
    </rPh>
    <rPh sb="11" eb="13">
      <t>カイロ</t>
    </rPh>
    <phoneticPr fontId="2"/>
  </si>
  <si>
    <t>液晶デバイス</t>
    <rPh sb="0" eb="2">
      <t>エキショウ</t>
    </rPh>
    <phoneticPr fontId="2"/>
  </si>
  <si>
    <t>半導体素子、半導体集積回路
製造に伴うHFCの使用</t>
    <rPh sb="0" eb="3">
      <t>ハンドウタイ</t>
    </rPh>
    <rPh sb="3" eb="5">
      <t>ソシ</t>
    </rPh>
    <rPh sb="6" eb="9">
      <t>ハンドウタイ</t>
    </rPh>
    <rPh sb="9" eb="11">
      <t>シュウセキ</t>
    </rPh>
    <rPh sb="11" eb="13">
      <t>カイロ</t>
    </rPh>
    <rPh sb="14" eb="16">
      <t>セイゾウ</t>
    </rPh>
    <rPh sb="17" eb="18">
      <t>トモナ</t>
    </rPh>
    <rPh sb="23" eb="25">
      <t>シヨウ</t>
    </rPh>
    <phoneticPr fontId="2"/>
  </si>
  <si>
    <t>液晶デバイス
製造に伴うHFCの使用</t>
    <rPh sb="0" eb="2">
      <t>エキショウ</t>
    </rPh>
    <phoneticPr fontId="2"/>
  </si>
  <si>
    <t>機器への冷媒封入台数</t>
    <rPh sb="0" eb="2">
      <t>キキ</t>
    </rPh>
    <rPh sb="4" eb="6">
      <t>レイバイ</t>
    </rPh>
    <rPh sb="6" eb="8">
      <t>フウニュウ</t>
    </rPh>
    <rPh sb="8" eb="10">
      <t>ダイスウ</t>
    </rPh>
    <phoneticPr fontId="2"/>
  </si>
  <si>
    <t>業務用冷凍空気調和機器の使用開始に伴うHFCの使用</t>
    <rPh sb="17" eb="18">
      <t>トモナ</t>
    </rPh>
    <rPh sb="23" eb="25">
      <t>シヨウ</t>
    </rPh>
    <phoneticPr fontId="2"/>
  </si>
  <si>
    <t>機器使用開始時のHFCの封入</t>
    <rPh sb="12" eb="14">
      <t>フウニュウ</t>
    </rPh>
    <phoneticPr fontId="2"/>
  </si>
  <si>
    <t>業務用冷凍空気調和機器の整備におけるHFCの回収及び使用</t>
    <rPh sb="26" eb="28">
      <t>シヨウ</t>
    </rPh>
    <phoneticPr fontId="2"/>
  </si>
  <si>
    <t>HFC再封入時使用量</t>
    <phoneticPr fontId="2"/>
  </si>
  <si>
    <t>整備時封入量－回収・適正処理量</t>
    <rPh sb="0" eb="2">
      <t>セイビ</t>
    </rPh>
    <rPh sb="2" eb="3">
      <t>ジ</t>
    </rPh>
    <rPh sb="3" eb="5">
      <t>フウニュウ</t>
    </rPh>
    <rPh sb="5" eb="6">
      <t>リョウ</t>
    </rPh>
    <phoneticPr fontId="2"/>
  </si>
  <si>
    <t>自動販売機</t>
    <rPh sb="0" eb="2">
      <t>ジドウ</t>
    </rPh>
    <rPh sb="2" eb="5">
      <t>ハンバイキ</t>
    </rPh>
    <phoneticPr fontId="2"/>
  </si>
  <si>
    <t>再封入台数</t>
    <rPh sb="0" eb="1">
      <t>サイ</t>
    </rPh>
    <rPh sb="1" eb="3">
      <t>フウニュウ</t>
    </rPh>
    <rPh sb="3" eb="5">
      <t>ダイスウ</t>
    </rPh>
    <phoneticPr fontId="2"/>
  </si>
  <si>
    <t>家庭用電気冷蔵庫、家庭用エアコンディショナー、業務用冷凍空気調和機器（自動販売機除く）、自動販売機、自動車用エアコンディショナー</t>
    <rPh sb="0" eb="3">
      <t>カテイヨウ</t>
    </rPh>
    <rPh sb="3" eb="5">
      <t>デンキ</t>
    </rPh>
    <rPh sb="5" eb="8">
      <t>レイゾウコ</t>
    </rPh>
    <rPh sb="9" eb="12">
      <t>カテイヨウ</t>
    </rPh>
    <rPh sb="23" eb="26">
      <t>ギョウムヨウ</t>
    </rPh>
    <rPh sb="26" eb="28">
      <t>レイトウ</t>
    </rPh>
    <rPh sb="28" eb="30">
      <t>クウキ</t>
    </rPh>
    <rPh sb="30" eb="32">
      <t>チョウワ</t>
    </rPh>
    <rPh sb="32" eb="34">
      <t>キキ</t>
    </rPh>
    <rPh sb="35" eb="37">
      <t>ジドウ</t>
    </rPh>
    <rPh sb="37" eb="40">
      <t>ハンバイキ</t>
    </rPh>
    <rPh sb="40" eb="41">
      <t>ノゾ</t>
    </rPh>
    <rPh sb="44" eb="46">
      <t>ジドウ</t>
    </rPh>
    <rPh sb="46" eb="49">
      <t>ハンバイキ</t>
    </rPh>
    <rPh sb="50" eb="53">
      <t>ジドウシャ</t>
    </rPh>
    <rPh sb="53" eb="54">
      <t>ヨウ</t>
    </rPh>
    <phoneticPr fontId="2"/>
  </si>
  <si>
    <t>廃棄時封入量－回収・適正処理量</t>
    <rPh sb="0" eb="2">
      <t>ハイキ</t>
    </rPh>
    <rPh sb="2" eb="3">
      <t>ジ</t>
    </rPh>
    <rPh sb="3" eb="5">
      <t>フウニュウ</t>
    </rPh>
    <rPh sb="5" eb="6">
      <t>リョウ</t>
    </rPh>
    <phoneticPr fontId="2"/>
  </si>
  <si>
    <t>プラスチック製造に伴う発泡剤としてのHFCの使用</t>
    <rPh sb="9" eb="10">
      <t>トモナ</t>
    </rPh>
    <phoneticPr fontId="2"/>
  </si>
  <si>
    <t>ポリエチレンフォーム製造に伴う発泡剤</t>
    <rPh sb="10" eb="12">
      <t>セイゾウ</t>
    </rPh>
    <rPh sb="13" eb="14">
      <t>トモナ</t>
    </rPh>
    <rPh sb="15" eb="18">
      <t>ハッポウザイ</t>
    </rPh>
    <phoneticPr fontId="2"/>
  </si>
  <si>
    <t>ウレタンフォーム製造に伴う発泡剤</t>
    <rPh sb="8" eb="10">
      <t>セイゾウ</t>
    </rPh>
    <rPh sb="11" eb="12">
      <t>トモナ</t>
    </rPh>
    <rPh sb="13" eb="16">
      <t>ハッポウザイ</t>
    </rPh>
    <phoneticPr fontId="2"/>
  </si>
  <si>
    <t>製品製造時使用量</t>
    <rPh sb="0" eb="2">
      <t>セイヒン</t>
    </rPh>
    <rPh sb="2" eb="4">
      <t>セイゾウ</t>
    </rPh>
    <rPh sb="4" eb="5">
      <t>ジ</t>
    </rPh>
    <rPh sb="5" eb="8">
      <t>シヨウリョウ</t>
    </rPh>
    <phoneticPr fontId="2"/>
  </si>
  <si>
    <t>噴霧器の製造におけるHFCの封入</t>
    <phoneticPr fontId="2"/>
  </si>
  <si>
    <t>溶剤等としてのHFCの使用</t>
    <phoneticPr fontId="2"/>
  </si>
  <si>
    <t>HFC使用量－回収・適正処理量</t>
    <rPh sb="3" eb="6">
      <t>シヨウリョウ</t>
    </rPh>
    <phoneticPr fontId="2"/>
  </si>
  <si>
    <t>フルオロエタン</t>
    <phoneticPr fontId="2"/>
  </si>
  <si>
    <t>HFC-161</t>
    <phoneticPr fontId="2"/>
  </si>
  <si>
    <t>半導体素子等の製造に伴う、PFC、HFC、NF3の使用</t>
    <rPh sb="0" eb="3">
      <t>ハンドウタイ</t>
    </rPh>
    <rPh sb="3" eb="5">
      <t>ソシ</t>
    </rPh>
    <rPh sb="5" eb="6">
      <t>ナド</t>
    </rPh>
    <rPh sb="7" eb="9">
      <t>セイゾウ</t>
    </rPh>
    <rPh sb="10" eb="11">
      <t>トモナ</t>
    </rPh>
    <rPh sb="25" eb="27">
      <t>シヨウ</t>
    </rPh>
    <phoneticPr fontId="2"/>
  </si>
  <si>
    <t>PFC-14（CF4）
半導体素子、半導体集積路</t>
    <rPh sb="12" eb="15">
      <t>ハンドウタイ</t>
    </rPh>
    <rPh sb="15" eb="17">
      <t>ソシ</t>
    </rPh>
    <rPh sb="18" eb="21">
      <t>ハンドウタイ</t>
    </rPh>
    <rPh sb="21" eb="23">
      <t>シュウセキ</t>
    </rPh>
    <rPh sb="23" eb="24">
      <t>ロ</t>
    </rPh>
    <phoneticPr fontId="2"/>
  </si>
  <si>
    <t>PFC-14（CF4）
液晶デバイス</t>
    <rPh sb="12" eb="14">
      <t>エキショウ</t>
    </rPh>
    <phoneticPr fontId="2"/>
  </si>
  <si>
    <t>PFC-14使用量</t>
    <phoneticPr fontId="2"/>
  </si>
  <si>
    <t>PFC-c216</t>
    <phoneticPr fontId="2"/>
  </si>
  <si>
    <t>PFC-116（C2F6）
半導体素子、半導体集積路</t>
    <phoneticPr fontId="2"/>
  </si>
  <si>
    <t>PFC-116使用量
(PFC-116使用時に副生したPFC-14)</t>
    <phoneticPr fontId="2"/>
  </si>
  <si>
    <t>PFC-116（C2F6）
液晶デバイス</t>
    <rPh sb="14" eb="16">
      <t>エキショウ</t>
    </rPh>
    <phoneticPr fontId="2"/>
  </si>
  <si>
    <t>PFC-218使用量
(PFC-218使用時に副生したPFC-14)</t>
    <phoneticPr fontId="2"/>
  </si>
  <si>
    <t>PFC-218使用時に副生したPFC-14の回収・適正処理量</t>
    <phoneticPr fontId="2"/>
  </si>
  <si>
    <t>PFC-218（C3F8）</t>
    <phoneticPr fontId="2"/>
  </si>
  <si>
    <t>PFC-c318使用量</t>
    <phoneticPr fontId="2"/>
  </si>
  <si>
    <t>PFC-c318回収・適正処理量</t>
    <phoneticPr fontId="2"/>
  </si>
  <si>
    <t>PFC-c318使用量
(PFC-c318使用時に副生したPFC-14)</t>
    <phoneticPr fontId="2"/>
  </si>
  <si>
    <t>PFC-c318使用時に副生したPFC-14の回収・適正処理量</t>
    <phoneticPr fontId="2"/>
  </si>
  <si>
    <t>PFC-c318（c-C4F8）
半導体素子、半導体集積路</t>
    <phoneticPr fontId="2"/>
  </si>
  <si>
    <t>PFC-c318（c-C4F8）
液晶デバイス</t>
    <rPh sb="17" eb="19">
      <t>エキショウ</t>
    </rPh>
    <phoneticPr fontId="2"/>
  </si>
  <si>
    <t>PFC-c318使用量
(PFC-c318使用時に副生したPFC-116)</t>
    <phoneticPr fontId="2"/>
  </si>
  <si>
    <t>PFC-c318使用時に副生したPFC-116の回収・適正処理量</t>
    <phoneticPr fontId="2"/>
  </si>
  <si>
    <t>HFC-23使用量
（HFC-23使用時に副生したPFC-14）</t>
    <rPh sb="17" eb="20">
      <t>シヨウジ</t>
    </rPh>
    <rPh sb="21" eb="23">
      <t>フクセイ</t>
    </rPh>
    <phoneticPr fontId="2"/>
  </si>
  <si>
    <t>HFC-23使用量
（HFC-23使用時に副生したPFC-116）</t>
    <rPh sb="17" eb="20">
      <t>シヨウジ</t>
    </rPh>
    <rPh sb="21" eb="23">
      <t>フクセイ</t>
    </rPh>
    <phoneticPr fontId="2"/>
  </si>
  <si>
    <t>HFC-23の使用によるPFCの副生</t>
    <rPh sb="7" eb="9">
      <t>シヨウ</t>
    </rPh>
    <rPh sb="16" eb="18">
      <t>フクセイ</t>
    </rPh>
    <phoneticPr fontId="2"/>
  </si>
  <si>
    <t>NF3使用量
（NF3使用時に副生したPFC-14）</t>
    <rPh sb="11" eb="14">
      <t>シヨウジ</t>
    </rPh>
    <rPh sb="15" eb="17">
      <t>フクセイ</t>
    </rPh>
    <phoneticPr fontId="2"/>
  </si>
  <si>
    <t>NF3の使用によるPFCの副生
リモートプラズマ方式</t>
    <rPh sb="4" eb="6">
      <t>シヨウ</t>
    </rPh>
    <rPh sb="13" eb="15">
      <t>フクセイ</t>
    </rPh>
    <rPh sb="24" eb="26">
      <t>ホウシキ</t>
    </rPh>
    <phoneticPr fontId="2"/>
  </si>
  <si>
    <t>NF3の使用によるPFCの副生
リモートプラズマ方式以外</t>
    <rPh sb="4" eb="6">
      <t>シヨウ</t>
    </rPh>
    <rPh sb="13" eb="15">
      <t>フクセイ</t>
    </rPh>
    <rPh sb="24" eb="26">
      <t>ホウシキ</t>
    </rPh>
    <rPh sb="26" eb="28">
      <t>イガイ</t>
    </rPh>
    <phoneticPr fontId="2"/>
  </si>
  <si>
    <t>光電池の製造に伴うPFCの使用</t>
    <rPh sb="0" eb="1">
      <t>ヒカリ</t>
    </rPh>
    <rPh sb="1" eb="3">
      <t>デンチ</t>
    </rPh>
    <rPh sb="4" eb="6">
      <t>セイゾウ</t>
    </rPh>
    <rPh sb="7" eb="8">
      <t>トモナ</t>
    </rPh>
    <rPh sb="13" eb="15">
      <t>シヨウ</t>
    </rPh>
    <phoneticPr fontId="2"/>
  </si>
  <si>
    <t>PFC-14使用量</t>
    <rPh sb="6" eb="9">
      <t>シヨウリョウ</t>
    </rPh>
    <phoneticPr fontId="2"/>
  </si>
  <si>
    <t>鉄道事業又は軌道事業の用に供された整流器の廃棄</t>
    <rPh sb="0" eb="2">
      <t>テツドウ</t>
    </rPh>
    <rPh sb="2" eb="4">
      <t>ジギョウ</t>
    </rPh>
    <rPh sb="4" eb="5">
      <t>マタ</t>
    </rPh>
    <rPh sb="6" eb="8">
      <t>キドウ</t>
    </rPh>
    <rPh sb="8" eb="10">
      <t>ジギョウ</t>
    </rPh>
    <rPh sb="11" eb="12">
      <t>ヨウ</t>
    </rPh>
    <rPh sb="13" eb="14">
      <t>キョウ</t>
    </rPh>
    <rPh sb="17" eb="20">
      <t>セイリュウキ</t>
    </rPh>
    <rPh sb="21" eb="23">
      <t>ハイキ</t>
    </rPh>
    <phoneticPr fontId="2"/>
  </si>
  <si>
    <t>機器廃棄時に封入されていた量－回収・適正処理量</t>
    <rPh sb="0" eb="2">
      <t>キキ</t>
    </rPh>
    <rPh sb="2" eb="4">
      <t>ハイキ</t>
    </rPh>
    <rPh sb="4" eb="5">
      <t>ジ</t>
    </rPh>
    <rPh sb="6" eb="8">
      <t>フウニュウ</t>
    </rPh>
    <rPh sb="13" eb="14">
      <t>リョウ</t>
    </rPh>
    <phoneticPr fontId="2"/>
  </si>
  <si>
    <t>半導体素子等の製造に伴うSF6の使用</t>
    <rPh sb="0" eb="3">
      <t>ハンドウタイ</t>
    </rPh>
    <rPh sb="3" eb="5">
      <t>ソシ</t>
    </rPh>
    <rPh sb="5" eb="6">
      <t>トウ</t>
    </rPh>
    <rPh sb="7" eb="9">
      <t>セイゾウ</t>
    </rPh>
    <rPh sb="10" eb="11">
      <t>トモナ</t>
    </rPh>
    <rPh sb="16" eb="18">
      <t>シヨウ</t>
    </rPh>
    <phoneticPr fontId="2"/>
  </si>
  <si>
    <t>電気機械器具の製造及び使用の開始に伴うSF6の使用</t>
    <rPh sb="0" eb="2">
      <t>デンキ</t>
    </rPh>
    <rPh sb="2" eb="4">
      <t>キカイ</t>
    </rPh>
    <rPh sb="4" eb="6">
      <t>キグ</t>
    </rPh>
    <rPh sb="7" eb="9">
      <t>セイゾウ</t>
    </rPh>
    <rPh sb="9" eb="10">
      <t>オヨ</t>
    </rPh>
    <rPh sb="11" eb="13">
      <t>シヨウ</t>
    </rPh>
    <rPh sb="14" eb="16">
      <t>カイシ</t>
    </rPh>
    <rPh sb="17" eb="18">
      <t>トモナ</t>
    </rPh>
    <rPh sb="23" eb="25">
      <t>シヨウ</t>
    </rPh>
    <phoneticPr fontId="2"/>
  </si>
  <si>
    <t>電気機械器具の使用</t>
    <rPh sb="0" eb="2">
      <t>デンキ</t>
    </rPh>
    <rPh sb="2" eb="4">
      <t>キカイ</t>
    </rPh>
    <rPh sb="4" eb="6">
      <t>キグ</t>
    </rPh>
    <rPh sb="7" eb="9">
      <t>シヨウ</t>
    </rPh>
    <phoneticPr fontId="2"/>
  </si>
  <si>
    <t>ガス絶縁変圧器・開閉器、断路器、ガス遮断機等</t>
    <rPh sb="2" eb="4">
      <t>ゼツエン</t>
    </rPh>
    <rPh sb="4" eb="7">
      <t>ヘンアツキ</t>
    </rPh>
    <rPh sb="8" eb="11">
      <t>カイヘイキ</t>
    </rPh>
    <rPh sb="12" eb="15">
      <t>ダンロキ</t>
    </rPh>
    <rPh sb="18" eb="21">
      <t>シャダンキ</t>
    </rPh>
    <rPh sb="21" eb="22">
      <t>トウ</t>
    </rPh>
    <phoneticPr fontId="2"/>
  </si>
  <si>
    <t>機器点検時残存量－回収・適正処理量</t>
    <rPh sb="5" eb="7">
      <t>ザンゾン</t>
    </rPh>
    <rPh sb="16" eb="17">
      <t>リョウ</t>
    </rPh>
    <phoneticPr fontId="2"/>
  </si>
  <si>
    <t>粒子加速器の使用</t>
    <rPh sb="0" eb="2">
      <t>リュウシ</t>
    </rPh>
    <rPh sb="2" eb="5">
      <t>カソクキ</t>
    </rPh>
    <rPh sb="6" eb="8">
      <t>シヨウ</t>
    </rPh>
    <phoneticPr fontId="2"/>
  </si>
  <si>
    <t>大学・研究施設に設置された粒子加速器</t>
    <rPh sb="0" eb="2">
      <t>ダイガク</t>
    </rPh>
    <rPh sb="3" eb="5">
      <t>ケンキュウ</t>
    </rPh>
    <rPh sb="5" eb="7">
      <t>シセツ</t>
    </rPh>
    <rPh sb="8" eb="10">
      <t>セッチ</t>
    </rPh>
    <rPh sb="13" eb="15">
      <t>リュウシ</t>
    </rPh>
    <rPh sb="15" eb="18">
      <t>カソクキ</t>
    </rPh>
    <phoneticPr fontId="2"/>
  </si>
  <si>
    <t>SF6封入量</t>
    <rPh sb="3" eb="5">
      <t>フウニュウ</t>
    </rPh>
    <rPh sb="5" eb="6">
      <t>リョウ</t>
    </rPh>
    <phoneticPr fontId="2"/>
  </si>
  <si>
    <t>産業用粒子加速器</t>
    <rPh sb="0" eb="3">
      <t>サンギョウヨウ</t>
    </rPh>
    <rPh sb="3" eb="5">
      <t>リュウシ</t>
    </rPh>
    <rPh sb="5" eb="8">
      <t>カソクキ</t>
    </rPh>
    <phoneticPr fontId="2"/>
  </si>
  <si>
    <t>医療用粒子加速器</t>
    <rPh sb="0" eb="3">
      <t>イリョウヨウ</t>
    </rPh>
    <rPh sb="3" eb="5">
      <t>リュウシ</t>
    </rPh>
    <rPh sb="5" eb="8">
      <t>カソクキ</t>
    </rPh>
    <phoneticPr fontId="2"/>
  </si>
  <si>
    <t>小規模（1MeV未満の電子加速）</t>
    <rPh sb="0" eb="3">
      <t>ショウキボ</t>
    </rPh>
    <rPh sb="8" eb="10">
      <t>ミマン</t>
    </rPh>
    <rPh sb="11" eb="13">
      <t>デンシ</t>
    </rPh>
    <rPh sb="13" eb="15">
      <t>カソク</t>
    </rPh>
    <phoneticPr fontId="2"/>
  </si>
  <si>
    <t>製造量</t>
    <phoneticPr fontId="2"/>
  </si>
  <si>
    <t>セメントクリンカーの製造</t>
    <phoneticPr fontId="2"/>
  </si>
  <si>
    <t>カーバイト法アセチレンの使用</t>
    <rPh sb="5" eb="6">
      <t>ホウ</t>
    </rPh>
    <rPh sb="12" eb="14">
      <t>シヨウ</t>
    </rPh>
    <phoneticPr fontId="2"/>
  </si>
  <si>
    <t>炭素電極の電気炉における使用</t>
    <rPh sb="0" eb="2">
      <t>タンソ</t>
    </rPh>
    <rPh sb="2" eb="4">
      <t>デンキョク</t>
    </rPh>
    <rPh sb="12" eb="14">
      <t>シヨウ</t>
    </rPh>
    <phoneticPr fontId="2"/>
  </si>
  <si>
    <t>冷凍空気調和機器の製造に伴うHFCの使用</t>
    <rPh sb="0" eb="2">
      <t>レイトウ</t>
    </rPh>
    <rPh sb="2" eb="4">
      <t>クウキ</t>
    </rPh>
    <rPh sb="4" eb="6">
      <t>チョウワ</t>
    </rPh>
    <rPh sb="6" eb="8">
      <t>キキ</t>
    </rPh>
    <rPh sb="9" eb="11">
      <t>セイゾウ</t>
    </rPh>
    <rPh sb="12" eb="13">
      <t>トモナ</t>
    </rPh>
    <rPh sb="18" eb="20">
      <t>シヨウ</t>
    </rPh>
    <phoneticPr fontId="2"/>
  </si>
  <si>
    <t>冷凍空気調和機器の廃棄に伴うHFCの回収</t>
    <rPh sb="0" eb="2">
      <t>レイトウ</t>
    </rPh>
    <rPh sb="2" eb="4">
      <t>クウキ</t>
    </rPh>
    <rPh sb="4" eb="6">
      <t>チョウワ</t>
    </rPh>
    <rPh sb="6" eb="8">
      <t>キキ</t>
    </rPh>
    <rPh sb="9" eb="11">
      <t>ハイキ</t>
    </rPh>
    <rPh sb="12" eb="13">
      <t>トモナ</t>
    </rPh>
    <rPh sb="18" eb="20">
      <t>カイシュウ</t>
    </rPh>
    <phoneticPr fontId="2"/>
  </si>
  <si>
    <t>電気炉（製鋼用、合金鉄製造用、炭化けい素製造用）における電気の使用</t>
    <phoneticPr fontId="2"/>
  </si>
  <si>
    <t>ソーダ石灰ガラスの製造</t>
    <phoneticPr fontId="75"/>
  </si>
  <si>
    <t>その他用途での炭酸塩の使用</t>
    <rPh sb="2" eb="3">
      <t>タ</t>
    </rPh>
    <rPh sb="3" eb="5">
      <t>ヨウト</t>
    </rPh>
    <rPh sb="7" eb="9">
      <t>タンサン</t>
    </rPh>
    <rPh sb="9" eb="10">
      <t>エン</t>
    </rPh>
    <rPh sb="11" eb="13">
      <t>シヨウ</t>
    </rPh>
    <phoneticPr fontId="75"/>
  </si>
  <si>
    <t>二酸化チタンの製造</t>
    <rPh sb="0" eb="3">
      <t>ニサンカ</t>
    </rPh>
    <rPh sb="7" eb="9">
      <t>セイゾウ</t>
    </rPh>
    <phoneticPr fontId="75"/>
  </si>
  <si>
    <t>エチレン等の製造</t>
    <rPh sb="4" eb="5">
      <t>トウ</t>
    </rPh>
    <phoneticPr fontId="75"/>
  </si>
  <si>
    <t>カーバイト法アセチレンの使用</t>
    <phoneticPr fontId="75"/>
  </si>
  <si>
    <t>炭素電極の電気炉における使用</t>
    <rPh sb="0" eb="2">
      <t>タンソ</t>
    </rPh>
    <rPh sb="2" eb="4">
      <t>デンキョク</t>
    </rPh>
    <rPh sb="5" eb="8">
      <t>デンキロ</t>
    </rPh>
    <rPh sb="12" eb="14">
      <t>シヨウ</t>
    </rPh>
    <phoneticPr fontId="2"/>
  </si>
  <si>
    <t>鉄鋼の製造における鉱物の使用</t>
    <phoneticPr fontId="75"/>
  </si>
  <si>
    <t>鉄鋼の製造において生じるガスの燃焼</t>
    <phoneticPr fontId="75"/>
  </si>
  <si>
    <t>潤滑油の使用</t>
    <rPh sb="0" eb="3">
      <t>ジュンカツユ</t>
    </rPh>
    <rPh sb="4" eb="6">
      <t>シヨウ</t>
    </rPh>
    <phoneticPr fontId="75"/>
  </si>
  <si>
    <t>溶剤の焼却</t>
    <rPh sb="0" eb="2">
      <t>ヨウザイ</t>
    </rPh>
    <rPh sb="3" eb="5">
      <t>ショウキャク</t>
    </rPh>
    <phoneticPr fontId="75"/>
  </si>
  <si>
    <t>コークスの製造</t>
    <rPh sb="5" eb="7">
      <t>セイゾウ</t>
    </rPh>
    <phoneticPr fontId="75"/>
  </si>
  <si>
    <t>木炭の生産</t>
    <rPh sb="0" eb="2">
      <t>モクタン</t>
    </rPh>
    <rPh sb="3" eb="5">
      <t>セイサン</t>
    </rPh>
    <phoneticPr fontId="75"/>
  </si>
  <si>
    <t>原油の精製</t>
    <rPh sb="0" eb="2">
      <t>ゲンユ</t>
    </rPh>
    <rPh sb="3" eb="5">
      <t>セイセイ</t>
    </rPh>
    <phoneticPr fontId="75"/>
  </si>
  <si>
    <t>都市ガスの製造又は供給</t>
    <rPh sb="0" eb="2">
      <t>トシ</t>
    </rPh>
    <rPh sb="5" eb="7">
      <t>セイゾウ</t>
    </rPh>
    <rPh sb="7" eb="8">
      <t>マタ</t>
    </rPh>
    <rPh sb="9" eb="11">
      <t>キョウキュウ</t>
    </rPh>
    <phoneticPr fontId="75"/>
  </si>
  <si>
    <t>アジピン酸等化学製品の製造（アジピン酸、硝酸、カプロラクタム）</t>
    <rPh sb="4" eb="5">
      <t>サン</t>
    </rPh>
    <rPh sb="5" eb="6">
      <t>トウ</t>
    </rPh>
    <rPh sb="6" eb="8">
      <t>カガク</t>
    </rPh>
    <rPh sb="8" eb="10">
      <t>セイヒン</t>
    </rPh>
    <rPh sb="11" eb="13">
      <t>セイゾウ</t>
    </rPh>
    <rPh sb="18" eb="19">
      <t>サン</t>
    </rPh>
    <rPh sb="20" eb="22">
      <t>ショウサン</t>
    </rPh>
    <phoneticPr fontId="2"/>
  </si>
  <si>
    <t>半導体素子等の製造</t>
    <rPh sb="0" eb="3">
      <t>ハンドウタイ</t>
    </rPh>
    <rPh sb="3" eb="5">
      <t>ソシ</t>
    </rPh>
    <rPh sb="5" eb="6">
      <t>トウ</t>
    </rPh>
    <rPh sb="7" eb="9">
      <t>セイゾウ</t>
    </rPh>
    <phoneticPr fontId="75"/>
  </si>
  <si>
    <t>冷凍吸気調和機器の製造に伴うHFCの使用</t>
    <rPh sb="0" eb="2">
      <t>レイトウ</t>
    </rPh>
    <rPh sb="2" eb="4">
      <t>キュウキ</t>
    </rPh>
    <rPh sb="4" eb="6">
      <t>チョウワ</t>
    </rPh>
    <rPh sb="6" eb="8">
      <t>キキ</t>
    </rPh>
    <rPh sb="9" eb="11">
      <t>セイゾウ</t>
    </rPh>
    <rPh sb="12" eb="13">
      <t>トモナ</t>
    </rPh>
    <rPh sb="18" eb="20">
      <t>シヨウ</t>
    </rPh>
    <phoneticPr fontId="75"/>
  </si>
  <si>
    <t>業務用冷凍空気調和機器の使用開始に伴うHFCの封入</t>
    <rPh sb="17" eb="18">
      <t>トモナ</t>
    </rPh>
    <phoneticPr fontId="75"/>
  </si>
  <si>
    <t>業務用冷凍空気調和機器の整備におけるHFCの回収及び使用</t>
    <phoneticPr fontId="75"/>
  </si>
  <si>
    <t>冷凍空気調和機器の廃棄に伴うHFCの回収</t>
    <phoneticPr fontId="75"/>
  </si>
  <si>
    <t>プラスチック製造に伴う発泡剤としてのHFCの使用</t>
    <rPh sb="9" eb="10">
      <t>トモナ</t>
    </rPh>
    <phoneticPr fontId="75"/>
  </si>
  <si>
    <t>噴霧器の製造におけるHFCの封入</t>
    <phoneticPr fontId="75"/>
  </si>
  <si>
    <t>光電池の製造に伴うPFCの使用</t>
    <rPh sb="0" eb="1">
      <t>ヒカリ</t>
    </rPh>
    <rPh sb="1" eb="3">
      <t>デンチ</t>
    </rPh>
    <rPh sb="4" eb="6">
      <t>セイゾウ</t>
    </rPh>
    <rPh sb="7" eb="8">
      <t>トモナ</t>
    </rPh>
    <rPh sb="13" eb="15">
      <t>シヨウ</t>
    </rPh>
    <phoneticPr fontId="75"/>
  </si>
  <si>
    <t>鉄道事業又は軌道事業の用に供された整流器の廃棄</t>
    <phoneticPr fontId="75"/>
  </si>
  <si>
    <t>電気機械器具の製造及び使用の開始におけるSF6の使用</t>
    <rPh sb="24" eb="26">
      <t>シヨウ</t>
    </rPh>
    <phoneticPr fontId="75"/>
  </si>
  <si>
    <t>電気機械器具の使用</t>
    <phoneticPr fontId="75"/>
  </si>
  <si>
    <t>粒子加速器の使用</t>
    <rPh sb="0" eb="2">
      <t>リュウシ</t>
    </rPh>
    <rPh sb="2" eb="5">
      <t>カソクキ</t>
    </rPh>
    <rPh sb="6" eb="8">
      <t>シヨウ</t>
    </rPh>
    <phoneticPr fontId="75"/>
  </si>
  <si>
    <r>
      <t>六ふっ化硫黄（SF</t>
    </r>
    <r>
      <rPr>
        <vertAlign val="subscript"/>
        <sz val="10"/>
        <rFont val="ＭＳ 明朝"/>
        <family val="1"/>
        <charset val="128"/>
      </rPr>
      <t>6</t>
    </r>
    <r>
      <rPr>
        <sz val="10"/>
        <rFont val="ＭＳ 明朝"/>
        <family val="1"/>
        <charset val="128"/>
      </rPr>
      <t>）の製造</t>
    </r>
    <phoneticPr fontId="2"/>
  </si>
  <si>
    <r>
      <t>電気機械器具の点検におけるSF</t>
    </r>
    <r>
      <rPr>
        <vertAlign val="subscript"/>
        <sz val="10"/>
        <rFont val="ＭＳ 明朝"/>
        <family val="1"/>
        <charset val="128"/>
      </rPr>
      <t>6</t>
    </r>
    <r>
      <rPr>
        <sz val="10"/>
        <rFont val="ＭＳ 明朝"/>
        <family val="1"/>
        <charset val="128"/>
      </rPr>
      <t>の回収</t>
    </r>
    <phoneticPr fontId="2"/>
  </si>
  <si>
    <r>
      <t>電気機械器具の廃棄におけるSF</t>
    </r>
    <r>
      <rPr>
        <vertAlign val="subscript"/>
        <sz val="10"/>
        <rFont val="ＭＳ 明朝"/>
        <family val="1"/>
        <charset val="128"/>
      </rPr>
      <t>6</t>
    </r>
    <r>
      <rPr>
        <sz val="10"/>
        <rFont val="ＭＳ 明朝"/>
        <family val="1"/>
        <charset val="128"/>
      </rPr>
      <t>の回収</t>
    </r>
    <rPh sb="7" eb="9">
      <t>ハイキ</t>
    </rPh>
    <phoneticPr fontId="2"/>
  </si>
  <si>
    <r>
      <t>三ふっ化窒素（NF</t>
    </r>
    <r>
      <rPr>
        <vertAlign val="subscript"/>
        <sz val="10"/>
        <rFont val="ＭＳ 明朝"/>
        <family val="1"/>
        <charset val="128"/>
      </rPr>
      <t>3</t>
    </r>
    <r>
      <rPr>
        <sz val="10"/>
        <rFont val="ＭＳ 明朝"/>
        <family val="1"/>
        <charset val="128"/>
      </rPr>
      <t>）の製造</t>
    </r>
    <phoneticPr fontId="2"/>
  </si>
  <si>
    <t>終末処理場
（嫌気無酸素好気法又は循環式硝化脱窒法）</t>
    <rPh sb="7" eb="9">
      <t>イヤケ</t>
    </rPh>
    <rPh sb="9" eb="12">
      <t>ムサンソ</t>
    </rPh>
    <rPh sb="12" eb="14">
      <t>コウキ</t>
    </rPh>
    <rPh sb="14" eb="15">
      <t>ホウ</t>
    </rPh>
    <rPh sb="15" eb="16">
      <t>マタ</t>
    </rPh>
    <rPh sb="17" eb="19">
      <t>ジュンカン</t>
    </rPh>
    <rPh sb="19" eb="20">
      <t>シキ</t>
    </rPh>
    <rPh sb="20" eb="22">
      <t>ショウカ</t>
    </rPh>
    <rPh sb="22" eb="24">
      <t>ダッチツ</t>
    </rPh>
    <rPh sb="24" eb="25">
      <t>ホウ</t>
    </rPh>
    <phoneticPr fontId="2"/>
  </si>
  <si>
    <t>し尿処理施設
(生物学的脱窒素処理（標準窒素処理）)</t>
    <phoneticPr fontId="2"/>
  </si>
  <si>
    <t>終末処理場
（循環式硝化脱窒型膜分離活性汚泥法）</t>
    <rPh sb="7" eb="10">
      <t>ジュンカンシキ</t>
    </rPh>
    <rPh sb="10" eb="12">
      <t>ショウカ</t>
    </rPh>
    <rPh sb="12" eb="14">
      <t>ダッチツ</t>
    </rPh>
    <rPh sb="14" eb="15">
      <t>ガタ</t>
    </rPh>
    <rPh sb="15" eb="16">
      <t>マク</t>
    </rPh>
    <rPh sb="16" eb="18">
      <t>ブンリ</t>
    </rPh>
    <rPh sb="18" eb="20">
      <t>カッセイ</t>
    </rPh>
    <rPh sb="20" eb="23">
      <t>オデイホウ</t>
    </rPh>
    <phoneticPr fontId="2"/>
  </si>
  <si>
    <t>石油コークス</t>
    <phoneticPr fontId="2"/>
  </si>
  <si>
    <t>FCCコーク</t>
    <phoneticPr fontId="2"/>
  </si>
  <si>
    <t>炭化カルシウムの原料として使用した場合の生石灰製造</t>
    <rPh sb="0" eb="2">
      <t>タンカ</t>
    </rPh>
    <rPh sb="8" eb="10">
      <t>ゲンリョウ</t>
    </rPh>
    <rPh sb="13" eb="15">
      <t>シヨウ</t>
    </rPh>
    <rPh sb="17" eb="19">
      <t>バアイ</t>
    </rPh>
    <rPh sb="20" eb="23">
      <t>セイセッカイ</t>
    </rPh>
    <rPh sb="23" eb="25">
      <t>セイゾウ</t>
    </rPh>
    <phoneticPr fontId="2"/>
  </si>
  <si>
    <t>製造のため使用したCO2量－ドライアイスとして出荷したCO2量</t>
    <rPh sb="0" eb="2">
      <t>セイゾウ</t>
    </rPh>
    <rPh sb="5" eb="7">
      <t>シヨウ</t>
    </rPh>
    <rPh sb="12" eb="13">
      <t>リョウ</t>
    </rPh>
    <rPh sb="23" eb="25">
      <t>シュッカ</t>
    </rPh>
    <rPh sb="30" eb="31">
      <t>リョウ</t>
    </rPh>
    <phoneticPr fontId="2"/>
  </si>
  <si>
    <t>ドライアイスとして使用したCO2量</t>
    <rPh sb="9" eb="11">
      <t>シヨウ</t>
    </rPh>
    <rPh sb="16" eb="17">
      <t>リョウ</t>
    </rPh>
    <phoneticPr fontId="2"/>
  </si>
  <si>
    <t>CO2封入製品の製造のために使用したCO2－CO2封入製品に封入された量</t>
    <rPh sb="3" eb="5">
      <t>フウニュウ</t>
    </rPh>
    <rPh sb="5" eb="7">
      <t>セイヒン</t>
    </rPh>
    <rPh sb="8" eb="10">
      <t>セイゾウ</t>
    </rPh>
    <rPh sb="14" eb="16">
      <t>シヨウ</t>
    </rPh>
    <rPh sb="25" eb="27">
      <t>フウニュウ</t>
    </rPh>
    <rPh sb="27" eb="29">
      <t>セイヒン</t>
    </rPh>
    <rPh sb="30" eb="32">
      <t>フウニュウ</t>
    </rPh>
    <rPh sb="35" eb="36">
      <t>リョウ</t>
    </rPh>
    <phoneticPr fontId="2"/>
  </si>
  <si>
    <t>千m3</t>
    <rPh sb="0" eb="1">
      <t>セン</t>
    </rPh>
    <phoneticPr fontId="2"/>
  </si>
  <si>
    <t>半導体素子等の製造に伴う
PFCの使用（HFC-23の副生）</t>
    <rPh sb="0" eb="3">
      <t>ハンドウタイ</t>
    </rPh>
    <rPh sb="3" eb="5">
      <t>ソシ</t>
    </rPh>
    <rPh sb="5" eb="6">
      <t>ナド</t>
    </rPh>
    <rPh sb="7" eb="9">
      <t>セイゾウ</t>
    </rPh>
    <rPh sb="10" eb="11">
      <t>トモナ</t>
    </rPh>
    <rPh sb="17" eb="19">
      <t>シヨウ</t>
    </rPh>
    <rPh sb="27" eb="29">
      <t>フクセイ</t>
    </rPh>
    <phoneticPr fontId="2"/>
  </si>
  <si>
    <t>PFC（PFC-c318)使用量</t>
    <rPh sb="13" eb="16">
      <t>シヨウリョウ</t>
    </rPh>
    <phoneticPr fontId="2"/>
  </si>
  <si>
    <t>その他（　　　　　　　　）</t>
    <rPh sb="2" eb="3">
      <t>タ</t>
    </rPh>
    <phoneticPr fontId="2"/>
  </si>
  <si>
    <t>生活排水処理施設(合併処理浄化槽（構造例示型))</t>
    <rPh sb="0" eb="2">
      <t>セイカツ</t>
    </rPh>
    <rPh sb="2" eb="4">
      <t>ハイスイ</t>
    </rPh>
    <rPh sb="4" eb="6">
      <t>ショリ</t>
    </rPh>
    <rPh sb="9" eb="11">
      <t>ガッペイ</t>
    </rPh>
    <rPh sb="11" eb="13">
      <t>ショリ</t>
    </rPh>
    <rPh sb="13" eb="16">
      <t>ジョウカソウ</t>
    </rPh>
    <rPh sb="17" eb="19">
      <t>コウゾウ</t>
    </rPh>
    <rPh sb="19" eb="21">
      <t>レイジ</t>
    </rPh>
    <rPh sb="21" eb="22">
      <t>ガタ</t>
    </rPh>
    <phoneticPr fontId="2"/>
  </si>
  <si>
    <t>←直近の現況把握年度を入力してください。</t>
    <rPh sb="1" eb="3">
      <t>チョッキン</t>
    </rPh>
    <rPh sb="4" eb="6">
      <t>ゲンキョウ</t>
    </rPh>
    <rPh sb="6" eb="8">
      <t>ハアク</t>
    </rPh>
    <phoneticPr fontId="2"/>
  </si>
  <si>
    <t>__2023代替値　</t>
    <phoneticPr fontId="2"/>
  </si>
  <si>
    <t>2021年度の当該電気事業者に係る使用電力量（kWh）</t>
  </si>
  <si>
    <t>2021年度の発電量(a+b)（kWh）</t>
  </si>
  <si>
    <t>__2024関西電力 　メニューA</t>
  </si>
  <si>
    <t>関西電力 　メニューA</t>
  </si>
  <si>
    <t>__2024関西電力 　メニューB</t>
  </si>
  <si>
    <t>関西電力 　メニューB</t>
  </si>
  <si>
    <t>__2024関西電力 　メニューC</t>
  </si>
  <si>
    <t>関西電力 　メニューC</t>
  </si>
  <si>
    <t>__2024関西電力 　メニューD</t>
  </si>
  <si>
    <t>関西電力 　メニューD</t>
  </si>
  <si>
    <t>__2024関西電力 　メニューE</t>
  </si>
  <si>
    <t>関西電力 　メニューE</t>
  </si>
  <si>
    <t>__2024関西電力 　メニューF</t>
  </si>
  <si>
    <t>関西電力 　メニューF</t>
  </si>
  <si>
    <t>__2024関西電力 　メニューG</t>
  </si>
  <si>
    <t>関西電力 　メニューG</t>
  </si>
  <si>
    <t>__2024関西電力 　メニューH</t>
  </si>
  <si>
    <t>関西電力 　メニューH</t>
  </si>
  <si>
    <t>__2024関西電力 　メニューI</t>
  </si>
  <si>
    <t>関西電力 　メニューI</t>
  </si>
  <si>
    <t>__2024関西電力 　メニューJ(残差)</t>
  </si>
  <si>
    <t>関西電力 　メニューJ(残差)</t>
  </si>
  <si>
    <t>__2024アーバンエナジー　メニューA</t>
  </si>
  <si>
    <t>アーバンエナジー　メニューA</t>
  </si>
  <si>
    <t>__2024アーバンエナジー　メニューB</t>
    <phoneticPr fontId="2"/>
  </si>
  <si>
    <t>アーバンエナジー　メニューB</t>
  </si>
  <si>
    <t>__2024アーバンエナジー　メニューC</t>
  </si>
  <si>
    <t>アーバンエナジー　メニューC</t>
  </si>
  <si>
    <t>__2024アーバンエナジー　メニューD</t>
  </si>
  <si>
    <t>アーバンエナジー　メニューD</t>
  </si>
  <si>
    <t>__2024アーバンエナジー　メニューE</t>
  </si>
  <si>
    <t>アーバンエナジー　メニューE</t>
  </si>
  <si>
    <t>__2024アーバンエナジー　メニューF</t>
  </si>
  <si>
    <t>アーバンエナジー　メニューF</t>
  </si>
  <si>
    <t>__2024アーバンエナジー　メニューG(残差)</t>
  </si>
  <si>
    <t>アーバンエナジー　メニューG(残差)</t>
  </si>
  <si>
    <t>__2024出光グリーンパワー　メニューA</t>
  </si>
  <si>
    <t>出光グリーンパワー　メニューA</t>
  </si>
  <si>
    <t>__2024出光グリーンパワー　メニューB</t>
  </si>
  <si>
    <t>出光グリーンパワー　メニューB</t>
  </si>
  <si>
    <t>__2024出光グリーンパワー　メニューC</t>
  </si>
  <si>
    <t>出光グリーンパワー　メニューC</t>
  </si>
  <si>
    <t>__2024出光グリーンパワー　メニューD(残差)</t>
  </si>
  <si>
    <t>出光グリーンパワー　メニューD(残差)</t>
  </si>
  <si>
    <t>__2024出光興産　メニューA</t>
  </si>
  <si>
    <t>出光興産　メニューA</t>
  </si>
  <si>
    <t>__2024出光興産　メニューB</t>
  </si>
  <si>
    <t>出光興産　メニューB</t>
  </si>
  <si>
    <t>__2024出光興産　メニューC</t>
  </si>
  <si>
    <t>出光興産　メニューC</t>
  </si>
  <si>
    <t>__2024出光興産　メニューD(残差)</t>
  </si>
  <si>
    <t>出光興産　メニューD(残差)</t>
  </si>
  <si>
    <t>__2024エナリス・パワー・マーケティング　メニューA</t>
  </si>
  <si>
    <t>エナリス・パワー・マーケティング　メニューA</t>
  </si>
  <si>
    <t>__2024エナリス・パワー・マーケティング　メニューB</t>
  </si>
  <si>
    <t>エナリス・パワー・マーケティング　メニューB</t>
  </si>
  <si>
    <t>__2024エナリス・パワー・マーケティング　メニューC</t>
  </si>
  <si>
    <t>エナリス・パワー・マーケティング　メニューC</t>
  </si>
  <si>
    <t>__2024エナリス・パワー・マーケティング　メニューD</t>
  </si>
  <si>
    <t>エナリス・パワー・マーケティング　メニューD</t>
  </si>
  <si>
    <t>__2024エナリス・パワー・マーケティング　メニューE</t>
  </si>
  <si>
    <t>エナリス・パワー・マーケティング　メニューE</t>
  </si>
  <si>
    <t>__2024エナリス・パワー・マーケティング　メニューF</t>
  </si>
  <si>
    <t>エナリス・パワー・マーケティング　メニューF</t>
  </si>
  <si>
    <t>__2024エナリス・パワー・マーケティング　メニューG</t>
  </si>
  <si>
    <t>エナリス・パワー・マーケティング　メニューG</t>
  </si>
  <si>
    <t>__2024エナリス・パワー・マーケティング　メニューH</t>
  </si>
  <si>
    <t>エナリス・パワー・マーケティング　メニューH</t>
  </si>
  <si>
    <t>__2024エナリス・パワー・マーケティング　メニューI</t>
  </si>
  <si>
    <t>エナリス・パワー・マーケティング　メニューI</t>
  </si>
  <si>
    <t>__2024エナリス・パワー・マーケティング　メニューJ</t>
  </si>
  <si>
    <t>エナリス・パワー・マーケティング　メニューJ</t>
  </si>
  <si>
    <t>__2024エナリス・パワー・マーケティング　メニューK(残差)</t>
  </si>
  <si>
    <t>エナリス・パワー・マーケティング　メニューK(残差)</t>
  </si>
  <si>
    <t>__2024エネサーブ　メニューA</t>
  </si>
  <si>
    <t>エネサーブ　メニューA</t>
  </si>
  <si>
    <t>__2024エネサーブ　メニューB(残差)</t>
  </si>
  <si>
    <t>エネサーブ　メニューB(残差)</t>
  </si>
  <si>
    <t>__2024エネット　メニューA</t>
  </si>
  <si>
    <t>エネット　メニューA</t>
  </si>
  <si>
    <t>__2024エネット　メニューB</t>
  </si>
  <si>
    <t>エネット　メニューB</t>
  </si>
  <si>
    <t>__2024エネット　メニューC</t>
  </si>
  <si>
    <t>エネット　メニューC</t>
  </si>
  <si>
    <t>__2024エネット　メニューD</t>
  </si>
  <si>
    <t>エネット　メニューD</t>
  </si>
  <si>
    <t>__2024エネット　メニューE</t>
  </si>
  <si>
    <t>エネット　メニューE</t>
  </si>
  <si>
    <t>__2024エネット　メニューF(残差)</t>
  </si>
  <si>
    <t>エネット　メニューF(残差)</t>
  </si>
  <si>
    <t>__2024エネワンでんき(旧:坊っちゃん電力、格安電力)　メニューA</t>
  </si>
  <si>
    <t>エネワンでんき(旧:坊っちゃん電力、格安電力)　メニューA</t>
  </si>
  <si>
    <t>__2024エネワンでんき(旧:坊っちゃん電力、格安電力)　メニューB(残差)</t>
  </si>
  <si>
    <t>エネワンでんき(旧:坊っちゃん電力、格安電力)　メニューB(残差)</t>
  </si>
  <si>
    <t>__2024エバーグリーン・マーケティング　メニューA</t>
  </si>
  <si>
    <t>エバーグリーン・マーケティング　メニューA</t>
  </si>
  <si>
    <t>__2024エバーグリーン・マーケティング　メニューB(残差)</t>
  </si>
  <si>
    <t>エバーグリーン・マーケティング　メニューB(残差)</t>
  </si>
  <si>
    <t>__2024大阪瓦斯　メニューA</t>
  </si>
  <si>
    <t>大阪瓦斯　メニューA</t>
  </si>
  <si>
    <t>__2024大阪瓦斯　メニューB</t>
  </si>
  <si>
    <t>大阪瓦斯　メニューB</t>
  </si>
  <si>
    <t>__2024大阪瓦斯　メニューC</t>
  </si>
  <si>
    <t>大阪瓦斯　メニューC</t>
  </si>
  <si>
    <t>__2024大阪瓦斯　メニューD(残差)</t>
  </si>
  <si>
    <t>大阪瓦斯　メニューD(残差)</t>
  </si>
  <si>
    <t>__2024オリックス　メニューA</t>
  </si>
  <si>
    <t>オリックス　メニューA</t>
  </si>
  <si>
    <t>__2024オリックス　メニューB</t>
  </si>
  <si>
    <t>オリックス　メニューB</t>
  </si>
  <si>
    <t>__2024オリックス　メニューC</t>
  </si>
  <si>
    <t>オリックス　メニューC</t>
  </si>
  <si>
    <t>__2024オリックス　メニューD</t>
  </si>
  <si>
    <t>オリックス　メニューD</t>
  </si>
  <si>
    <t>__2024オリックス　メニューE</t>
  </si>
  <si>
    <t>オリックス　メニューE</t>
  </si>
  <si>
    <t>__2024オリックス　メニューF</t>
  </si>
  <si>
    <t>オリックス　メニューF</t>
  </si>
  <si>
    <t>__2024オリックス　メニューG</t>
  </si>
  <si>
    <t>オリックス　メニューG</t>
  </si>
  <si>
    <t>__2024オリックス　メニューH(残差)</t>
  </si>
  <si>
    <t>オリックス　メニューH(残差)</t>
  </si>
  <si>
    <t>__2024カワサキグリーンエナジー　メニューA</t>
  </si>
  <si>
    <t>カワサキグリーンエナジー　メニューA</t>
  </si>
  <si>
    <t>__2024カワサキグリーンエナジー　メニューB</t>
  </si>
  <si>
    <t>カワサキグリーンエナジー　メニューB</t>
  </si>
  <si>
    <t>__2024カワサキグリーンエナジー　メニューC</t>
  </si>
  <si>
    <t>カワサキグリーンエナジー　メニューC</t>
  </si>
  <si>
    <t>__2024カワサキグリーンエナジー　メニューD(残差)</t>
  </si>
  <si>
    <t>カワサキグリーンエナジー　メニューD(残差)</t>
  </si>
  <si>
    <t>__2024九電みらいエナジー　メニューA</t>
  </si>
  <si>
    <t>九電みらいエナジー　メニューA</t>
  </si>
  <si>
    <t>__2024九電みらいエナジー　メニューB(残差)</t>
  </si>
  <si>
    <t>九電みらいエナジー　メニューB(残差)</t>
  </si>
  <si>
    <t>__2024グローバルエンジニアリング　メニューA</t>
  </si>
  <si>
    <t>グローバルエンジニアリング　メニューA</t>
  </si>
  <si>
    <t>__2024グローバルエンジニアリング　メニューB</t>
  </si>
  <si>
    <t>グローバルエンジニアリング　メニューB</t>
  </si>
  <si>
    <t>__2024グローバルエンジニアリング　メニューC(残差)</t>
  </si>
  <si>
    <t>グローバルエンジニアリング　メニューC(残差)</t>
  </si>
  <si>
    <t>__2024サミットエナジー　メニューA</t>
  </si>
  <si>
    <t>サミットエナジー　メニューA</t>
  </si>
  <si>
    <t>__2024サミットエナジー　メニューB(残差)</t>
  </si>
  <si>
    <t>サミットエナジー　メニューB(残差)</t>
  </si>
  <si>
    <t>__2024シン・エナジー　メニューA</t>
  </si>
  <si>
    <t>シン・エナジー　メニューA</t>
  </si>
  <si>
    <t>__2024シン・エナジー　メニューB</t>
  </si>
  <si>
    <t>シン・エナジー　メニューB</t>
  </si>
  <si>
    <t>__2024シン・エナジー　メニューC</t>
  </si>
  <si>
    <t>シン・エナジー　メニューC</t>
  </si>
  <si>
    <t>__2024シン・エナジー　メニューD(残差)</t>
  </si>
  <si>
    <t>シン・エナジー　メニューD(残差)</t>
  </si>
  <si>
    <t>__2024新エネルギー開発　メニューA</t>
  </si>
  <si>
    <t>新エネルギー開発　メニューA</t>
  </si>
  <si>
    <t>__2024新エネルギー開発　メニューB</t>
  </si>
  <si>
    <t>新エネルギー開発　メニューB</t>
  </si>
  <si>
    <t>__2024ゼロワットパワー　メニューA</t>
  </si>
  <si>
    <t>ゼロワットパワー　メニューA</t>
  </si>
  <si>
    <t>__2024ゼロワットパワー　メニューB</t>
  </si>
  <si>
    <t>ゼロワットパワー　メニューB</t>
  </si>
  <si>
    <t>__2024ゼロワットパワー　メニューC</t>
  </si>
  <si>
    <t>ゼロワットパワー　メニューC</t>
  </si>
  <si>
    <t>__2024ゼロワットパワー　メニューD</t>
  </si>
  <si>
    <t>ゼロワットパワー　メニューD</t>
  </si>
  <si>
    <t>__2024ゼロワットパワー　メニューE</t>
  </si>
  <si>
    <t>ゼロワットパワー　メニューE</t>
  </si>
  <si>
    <t>__2024ゼロワットパワー　メニューF</t>
  </si>
  <si>
    <t>ゼロワットパワー　メニューF</t>
  </si>
  <si>
    <t>__2024ゼロワットパワー　メニューG</t>
  </si>
  <si>
    <t>ゼロワットパワー　メニューG</t>
  </si>
  <si>
    <t>__2024ゼロワットパワー　メニューH</t>
  </si>
  <si>
    <t>ゼロワットパワー　メニューH</t>
  </si>
  <si>
    <t>__2024ゼロワットパワー　メニューI(残差)</t>
  </si>
  <si>
    <t>ゼロワットパワー　メニューI(残差)</t>
  </si>
  <si>
    <t>__2024中部電力ミライズ　メニューA</t>
  </si>
  <si>
    <t>中部電力ミライズ　メニューA</t>
  </si>
  <si>
    <t>__2024中部電力ミライズ　メニューB(残差)</t>
  </si>
  <si>
    <t>中部電力ミライズ　メニューB(残差)</t>
  </si>
  <si>
    <t>__2024デジタルグリッド　メニューA</t>
  </si>
  <si>
    <t>デジタルグリッド　メニューA</t>
  </si>
  <si>
    <t>__2024デジタルグリッド　メニューB</t>
  </si>
  <si>
    <t>デジタルグリッド　メニューB</t>
  </si>
  <si>
    <t>__2024デジタルグリッド　メニューC</t>
  </si>
  <si>
    <t>デジタルグリッド　メニューC</t>
  </si>
  <si>
    <t>__2024デジタルグリッド　メニューD</t>
  </si>
  <si>
    <t>デジタルグリッド　メニューD</t>
  </si>
  <si>
    <t>__2024デジタルグリッド　メニューE</t>
  </si>
  <si>
    <t>デジタルグリッド　メニューE</t>
  </si>
  <si>
    <t>__2024デジタルグリッド　メニューF</t>
  </si>
  <si>
    <t>デジタルグリッド　メニューF</t>
  </si>
  <si>
    <t>__2024デジタルグリッド　メニューG</t>
  </si>
  <si>
    <t>デジタルグリッド　メニューG</t>
  </si>
  <si>
    <t>__2024デジタルグリッド　メニューH(残差)</t>
  </si>
  <si>
    <t>デジタルグリッド　メニューH(残差)</t>
  </si>
  <si>
    <t>__2024テプコカスタマーサービス　</t>
  </si>
  <si>
    <t>テプコカスタマーサービス</t>
  </si>
  <si>
    <t>__2024電源開発　メニューA</t>
  </si>
  <si>
    <t>電源開発　メニューA</t>
  </si>
  <si>
    <t>__2024東京電力エナジーパートナー　メニューA</t>
  </si>
  <si>
    <t>東京電力エナジーパートナー　メニューA</t>
  </si>
  <si>
    <t>__2024東京電力エナジーパートナー　メニューB</t>
  </si>
  <si>
    <t>東京電力エナジーパートナー　メニューB</t>
  </si>
  <si>
    <t>__2024東京電力エナジーパートナー　メニューC</t>
  </si>
  <si>
    <t>東京電力エナジーパートナー　メニューC</t>
  </si>
  <si>
    <t>__2024東京電力エナジーパートナー　メニューD</t>
  </si>
  <si>
    <t>東京電力エナジーパートナー　メニューD</t>
  </si>
  <si>
    <t>__2024東京電力エナジーパートナー　メニューE</t>
  </si>
  <si>
    <t>東京電力エナジーパートナー　メニューE</t>
  </si>
  <si>
    <t>__2024東京電力エナジーパートナー　メニューF</t>
  </si>
  <si>
    <t>東京電力エナジーパートナー　メニューF</t>
  </si>
  <si>
    <t>__2024東京電力エナジーパートナー　メニューG</t>
  </si>
  <si>
    <t>東京電力エナジーパートナー　メニューG</t>
  </si>
  <si>
    <t>__2024東京電力エナジーパートナー　メニューH</t>
  </si>
  <si>
    <t>東京電力エナジーパートナー　メニューH</t>
  </si>
  <si>
    <t>__2024東京電力エナジーパートナー　メニューI</t>
  </si>
  <si>
    <t>東京電力エナジーパートナー　メニューI</t>
  </si>
  <si>
    <t>__2024東京電力エナジーパートナー　メニューJ</t>
  </si>
  <si>
    <t>東京電力エナジーパートナー　メニューJ</t>
  </si>
  <si>
    <t>__2024東京電力エナジーパートナー　メニューK</t>
  </si>
  <si>
    <t>東京電力エナジーパートナー　メニューK</t>
  </si>
  <si>
    <t>__2024東京電力エナジーパートナー　メニューL</t>
  </si>
  <si>
    <t>東京電力エナジーパートナー　メニューL</t>
  </si>
  <si>
    <t>__2024東京電力エナジーパートナー　メニューM</t>
  </si>
  <si>
    <t>東京電力エナジーパートナー　メニューM</t>
  </si>
  <si>
    <t>__2024東京電力エナジーパートナー　メニューN(残差)</t>
  </si>
  <si>
    <t>東京電力エナジーパートナー　メニューN(残差)</t>
  </si>
  <si>
    <t>__2024日鉄エンジニアリング　メニューA</t>
  </si>
  <si>
    <t>日鉄エンジニアリング　メニューA</t>
  </si>
  <si>
    <t>__2024日鉄エンジニアリング　メニューB</t>
  </si>
  <si>
    <t>日鉄エンジニアリング　メニューB</t>
  </si>
  <si>
    <t>__2024日鉄エンジニアリング　メニューC</t>
  </si>
  <si>
    <t>日鉄エンジニアリング　メニューC</t>
  </si>
  <si>
    <t>__2024日鉄エンジニアリング　メニューD</t>
  </si>
  <si>
    <t>日鉄エンジニアリング　メニューD</t>
  </si>
  <si>
    <t>__2024日鉄エンジニアリング　メニューE(残差)</t>
  </si>
  <si>
    <t>日鉄エンジニアリング　メニューE(残差)</t>
  </si>
  <si>
    <t>__2024パナソニックオペレーショナルエクセレンス　メニューA</t>
  </si>
  <si>
    <t>パナソニックオペレーショナルエクセレンス　メニューA</t>
  </si>
  <si>
    <t>__2024パナソニックオペレーショナルエクセレンス　メニューB</t>
  </si>
  <si>
    <t>パナソニックオペレーショナルエクセレンス　メニューB</t>
  </si>
  <si>
    <t>__2024パナソニックオペレーショナルエクセレンス　メニューC(残差)</t>
  </si>
  <si>
    <t>パナソニックオペレーショナルエクセレンス　メニューC(残差)</t>
  </si>
  <si>
    <t>ィット</t>
  </si>
  <si>
    <t>ない</t>
  </si>
  <si>
    <t>__2024丸紅新電力　メニューA</t>
  </si>
  <si>
    <t>丸紅新電力　メニューA</t>
  </si>
  <si>
    <t>__2024丸紅新電力　メニューB</t>
  </si>
  <si>
    <t>丸紅新電力　メニューB</t>
  </si>
  <si>
    <t>__2024丸紅新電力　メニューC</t>
  </si>
  <si>
    <t>丸紅新電力　メニューC</t>
  </si>
  <si>
    <t>__2024丸紅新電力　メニューD</t>
  </si>
  <si>
    <t>丸紅新電力　メニューD</t>
  </si>
  <si>
    <t>__2024丸紅新電力　メニューE</t>
  </si>
  <si>
    <t>丸紅新電力　メニューE</t>
  </si>
  <si>
    <t>__2024丸紅新電力　メニューF</t>
  </si>
  <si>
    <t>丸紅新電力　メニューF</t>
  </si>
  <si>
    <t>__2024丸紅新電力　メニューG</t>
  </si>
  <si>
    <t>丸紅新電力　メニューG</t>
  </si>
  <si>
    <t>__2024丸紅新電力　メニューH</t>
  </si>
  <si>
    <t>丸紅新電力　メニューH</t>
  </si>
  <si>
    <t>__2024丸紅新電力　メニューI</t>
  </si>
  <si>
    <t>丸紅新電力　メニューI</t>
  </si>
  <si>
    <t>__2024丸紅新電力　メニューJ</t>
  </si>
  <si>
    <t>丸紅新電力　メニューJ</t>
  </si>
  <si>
    <t>__2024丸紅新電力　メニューK(残差)</t>
  </si>
  <si>
    <t>丸紅新電力　メニューK(残差)</t>
  </si>
  <si>
    <t>__2024ミツウロコグリーンエネルギー　メニューA</t>
  </si>
  <si>
    <t>ミツウロコグリーンエネルギー　メニューA</t>
  </si>
  <si>
    <t>__2024ミツウロコグリーンエネルギー　メニューB</t>
  </si>
  <si>
    <t>ミツウロコグリーンエネルギー　メニューB</t>
  </si>
  <si>
    <t>__2024ミツウロコグリーンエネルギー　メニューC</t>
  </si>
  <si>
    <t>ミツウロコグリーンエネルギー　メニューC</t>
  </si>
  <si>
    <t>__2024ミツウロコグリーンエネルギー　メニューD</t>
  </si>
  <si>
    <t>ミツウロコグリーンエネルギー　メニューD</t>
  </si>
  <si>
    <t>__2024ミツウロコグリーンエネルギー　メニューE</t>
  </si>
  <si>
    <t>ミツウロコグリーンエネルギー　メニューE</t>
  </si>
  <si>
    <t>__2024ミツウロコグリーンエネルギー　メニューF</t>
  </si>
  <si>
    <t>ミツウロコグリーンエネルギー　メニューF</t>
  </si>
  <si>
    <t>__2024ミツウロコグリーンエネルギー　メニューG</t>
  </si>
  <si>
    <t>ミツウロコグリーンエネルギー　メニューG</t>
  </si>
  <si>
    <t>__2024ミツウロコグリーンエネルギー　メニューH</t>
  </si>
  <si>
    <t>ミツウロコグリーンエネルギー　メニューH</t>
  </si>
  <si>
    <t>__2024ミツウロコグリーンエネルギー　メニューI</t>
  </si>
  <si>
    <t>ミツウロコグリーンエネルギー　メニューI</t>
  </si>
  <si>
    <t>__2024ミツウロコグリーンエネルギー　メニューJ</t>
  </si>
  <si>
    <t>ミツウロコグリーンエネルギー　メニューJ</t>
  </si>
  <si>
    <t>__2024ミツウロコグリーンエネルギー　メニューK(残差)</t>
  </si>
  <si>
    <t>ミツウロコグリーンエネルギー　メニューK(残差)</t>
  </si>
  <si>
    <t>__2024リケン工業　</t>
  </si>
  <si>
    <t>リケン工業</t>
  </si>
  <si>
    <t>__2024リミックスポイント　メニューA</t>
  </si>
  <si>
    <t>リミックスポイント　メニューA</t>
  </si>
  <si>
    <t>__2024リミックスポイント　メニューB</t>
  </si>
  <si>
    <t>リミックスポイント　メニューB</t>
  </si>
  <si>
    <t>__2024リミックスポイント　メニューC</t>
  </si>
  <si>
    <t>リミックスポイント　メニューC</t>
  </si>
  <si>
    <t>__2024リミックスポイント　メニューD(残差)</t>
  </si>
  <si>
    <t>リミックスポイント　メニューD(残差)</t>
  </si>
  <si>
    <t>__2024しろくま電力(旧:afterFIT)　メニューA</t>
  </si>
  <si>
    <t>しろくま電力(旧:afterFIT)　メニューA</t>
  </si>
  <si>
    <t>__2024しろくま電力(旧:afterFIT)　メニューB</t>
  </si>
  <si>
    <t>しろくま電力(旧:afterFIT)　メニューB</t>
  </si>
  <si>
    <t>__2024HTBエナジー　メニューA</t>
  </si>
  <si>
    <t>HTBエナジー　メニューA</t>
  </si>
  <si>
    <t>__2024HTBエナジー　メニューB(残差)</t>
  </si>
  <si>
    <t>HTBエナジー　メニューB(残差)</t>
  </si>
  <si>
    <t>__2024Looop　メニューA</t>
  </si>
  <si>
    <t>Looop　メニューA</t>
  </si>
  <si>
    <t>__2024Looop　メニューB</t>
  </si>
  <si>
    <t>Looop　メニューB</t>
  </si>
  <si>
    <t>__2024Looop　メニューC</t>
  </si>
  <si>
    <t>Looop　メニューC</t>
  </si>
  <si>
    <t>__2024Looop　メニューD</t>
  </si>
  <si>
    <t>Looop　メニューD</t>
  </si>
  <si>
    <t>__2024Looop　メニューE(残差)</t>
  </si>
  <si>
    <t>Looop　メニューE(残差)</t>
  </si>
  <si>
    <t>__2024RE１００電力　メニューA</t>
  </si>
  <si>
    <t>RE１００電力　メニューA</t>
  </si>
  <si>
    <t>__2024RE１００電力　メニューB</t>
  </si>
  <si>
    <t>RE１００電力　メニューB</t>
  </si>
  <si>
    <t>__2024RE１００電力　メニューC</t>
  </si>
  <si>
    <t>RE１００電力　メニューC</t>
  </si>
  <si>
    <t>__2024RE１００電力　メニューD(残差)</t>
  </si>
  <si>
    <t>RE１００電力　メニューD(残差)</t>
  </si>
  <si>
    <t>__2024UPDATER　メニューA</t>
  </si>
  <si>
    <t>UPDATER　メニューA</t>
  </si>
  <si>
    <t>__2024UPDATER　メニューB(残差)</t>
  </si>
  <si>
    <t>UPDATER　メニューB(残差)</t>
  </si>
  <si>
    <t>__2024関西電力送配電</t>
    <rPh sb="6" eb="10">
      <t>カンサイデンリョク</t>
    </rPh>
    <rPh sb="10" eb="13">
      <t>ソウハイデン</t>
    </rPh>
    <phoneticPr fontId="115"/>
  </si>
  <si>
    <t>関西電力送配電</t>
    <rPh sb="0" eb="4">
      <t>カンサイデンリョク</t>
    </rPh>
    <rPh sb="4" eb="7">
      <t>ソウハイデン</t>
    </rPh>
    <phoneticPr fontId="115"/>
  </si>
  <si>
    <t>___2024代替値　</t>
  </si>
  <si>
    <t>代替値</t>
  </si>
  <si>
    <t>0.422</t>
  </si>
  <si>
    <t>__2024</t>
  </si>
  <si>
    <t>0.419</t>
    <phoneticPr fontId="2"/>
  </si>
  <si>
    <t>上記以外の電気事業者・メニュー名称</t>
    <rPh sb="0" eb="2">
      <t>ジョウキ</t>
    </rPh>
    <rPh sb="2" eb="4">
      <t>イガイ</t>
    </rPh>
    <rPh sb="5" eb="7">
      <t>デンキ</t>
    </rPh>
    <rPh sb="7" eb="10">
      <t>ジギョウシャ</t>
    </rPh>
    <rPh sb="15" eb="17">
      <t>メイショウ</t>
    </rPh>
    <phoneticPr fontId="2"/>
  </si>
  <si>
    <t>半導体素子、半導体集積回路もしくは液晶デバイスの加工の工程における酸化膜の形成、ドライエッチング又はこれらの製造装置の洗浄</t>
    <rPh sb="0" eb="3">
      <t>ハンドウタイ</t>
    </rPh>
    <rPh sb="3" eb="5">
      <t>ソシ</t>
    </rPh>
    <rPh sb="6" eb="9">
      <t>ハンドウタイ</t>
    </rPh>
    <rPh sb="9" eb="11">
      <t>シュウセキ</t>
    </rPh>
    <rPh sb="11" eb="13">
      <t>カイロ</t>
    </rPh>
    <rPh sb="17" eb="19">
      <t>エキショウ</t>
    </rPh>
    <rPh sb="24" eb="26">
      <t>カコウ</t>
    </rPh>
    <rPh sb="27" eb="29">
      <t>コウテイ</t>
    </rPh>
    <rPh sb="33" eb="36">
      <t>サンカマク</t>
    </rPh>
    <rPh sb="37" eb="39">
      <t>ケイセイ</t>
    </rPh>
    <rPh sb="48" eb="49">
      <t>マタ</t>
    </rPh>
    <rPh sb="54" eb="56">
      <t>セイゾウ</t>
    </rPh>
    <rPh sb="56" eb="58">
      <t>ソウチ</t>
    </rPh>
    <rPh sb="59" eb="61">
      <t>センジョウ</t>
    </rPh>
    <phoneticPr fontId="2"/>
  </si>
  <si>
    <t>__2024U-POWER　メニューA</t>
  </si>
  <si>
    <t>U-POWER　メニューA</t>
  </si>
  <si>
    <t>__2024U-POWER　メニューB</t>
  </si>
  <si>
    <t>U-POWER　メニューB</t>
  </si>
  <si>
    <t>__2024U-POWER　メニューC</t>
  </si>
  <si>
    <t>U-POWER　メニューC</t>
  </si>
  <si>
    <t>__2024U-POWER　メニューD（残差）</t>
    <rPh sb="20" eb="22">
      <t>ザンサ</t>
    </rPh>
    <phoneticPr fontId="3"/>
  </si>
  <si>
    <t>U-POWER　メニューD（残差）</t>
  </si>
  <si>
    <t>__2024日本エネルギー総合システム　メニューA</t>
  </si>
  <si>
    <t>日本エネルギー総合システム　メニューA</t>
  </si>
  <si>
    <t>__2024日本エネルギー総合システム　メニューB</t>
  </si>
  <si>
    <t>日本エネルギー総合システム　メニューB</t>
  </si>
  <si>
    <t>__2024日本エネルギー総合システム　メニューC</t>
  </si>
  <si>
    <t>日本エネルギー総合システム　メニューC</t>
  </si>
  <si>
    <t>__2024日本エネルギー総合システム　メニューD</t>
  </si>
  <si>
    <t>日本エネルギー総合システム　メニューD</t>
  </si>
  <si>
    <t>__2024日本エネルギー総合システム　メニューE</t>
  </si>
  <si>
    <t>日本エネルギー総合システム　メニューE</t>
  </si>
  <si>
    <t>__2024日本エネルギー総合システム　メニューF(残差)</t>
  </si>
  <si>
    <t>日本エネルギー総合システム　メニューF(残差)</t>
  </si>
  <si>
    <t>関西電力メニューA</t>
  </si>
  <si>
    <t>関西電力メニューB</t>
  </si>
  <si>
    <t>関西電力メニューC</t>
  </si>
  <si>
    <t>関西電力メニューD</t>
  </si>
  <si>
    <t>関西電力メニューE</t>
  </si>
  <si>
    <t>関西電力メニューF</t>
  </si>
  <si>
    <t>関西電力メニューG</t>
  </si>
  <si>
    <t>関西電力メニューH</t>
  </si>
  <si>
    <t>関西電力メニューI</t>
  </si>
  <si>
    <t>関西電力メニューJ(残差)</t>
  </si>
  <si>
    <t>イーレックス</t>
  </si>
  <si>
    <t>リエスパワー</t>
  </si>
  <si>
    <t>エバーグリーン・リテイリングメニューA</t>
  </si>
  <si>
    <t>エバーグリーン・マーケティングメニューA</t>
  </si>
  <si>
    <t>エバーグリーン・マーケティングメニューB(残差)</t>
  </si>
  <si>
    <t>SEウイングズ</t>
  </si>
  <si>
    <t>イーセルメニューA</t>
  </si>
  <si>
    <t>イーセルメニューB(残差)</t>
  </si>
  <si>
    <t>エネットメニューA</t>
  </si>
  <si>
    <t>エネットメニューB</t>
  </si>
  <si>
    <t>エネットメニューC</t>
  </si>
  <si>
    <t>エネットメニューD</t>
  </si>
  <si>
    <t>エネットメニューE</t>
  </si>
  <si>
    <t>エネットメニューF(残差)</t>
  </si>
  <si>
    <t>須賀川瓦斯メニューA</t>
  </si>
  <si>
    <t>須賀川瓦斯メニューB</t>
  </si>
  <si>
    <t>須賀川瓦斯メニューC</t>
  </si>
  <si>
    <t>須賀川瓦斯メニューD(残差)</t>
  </si>
  <si>
    <t>出光興産メニューA</t>
  </si>
  <si>
    <t>出光興産メニューB</t>
  </si>
  <si>
    <t>出光興産メニューC</t>
  </si>
  <si>
    <t>出光興産メニューD(残差)</t>
  </si>
  <si>
    <t>オプテージメニューA</t>
  </si>
  <si>
    <t>オプテージメニューB(残差)</t>
  </si>
  <si>
    <t>エネサーブメニューA</t>
  </si>
  <si>
    <t>エネサーブメニューB(残差)</t>
  </si>
  <si>
    <t>エネワンでんきメニューA</t>
  </si>
  <si>
    <t>エネワンでんきメニューB(残差)</t>
  </si>
  <si>
    <t>ミツウロコグリーンエネルギーメニューA</t>
  </si>
  <si>
    <t>ミツウロコグリーンエネルギーメニューB</t>
  </si>
  <si>
    <t>ミツウロコグリーンエネルギーメニューC</t>
  </si>
  <si>
    <t>ミツウロコグリーンエネルギーメニューD</t>
  </si>
  <si>
    <t>ミツウロコグリーンエネルギーメニューE</t>
  </si>
  <si>
    <t>ミツウロコグリーンエネルギーメニューF</t>
  </si>
  <si>
    <t>ミツウロコグリーンエネルギーメニューG</t>
  </si>
  <si>
    <t>ミツウロコグリーンエネルギーメニューH</t>
  </si>
  <si>
    <t>ミツウロコグリーンエネルギーメニューI</t>
  </si>
  <si>
    <t>ミツウロコグリーンエネルギーメニューJ</t>
  </si>
  <si>
    <t>ミツウロコグリーンエネルギーメニューK(残差)</t>
  </si>
  <si>
    <t>リエネメニューA</t>
  </si>
  <si>
    <t>リエネメニューB</t>
  </si>
  <si>
    <t>リエネメニューC(残差)</t>
  </si>
  <si>
    <t>ネクストパワーやまとメニューA</t>
  </si>
  <si>
    <t>ネクストパワーやまとメニューB</t>
  </si>
  <si>
    <t>ネクストパワーやまとメニューC(残差)</t>
  </si>
  <si>
    <t>日本テクノメニューA</t>
  </si>
  <si>
    <t>日本テクノメニューB(残差)</t>
  </si>
  <si>
    <t>中央電力エナジーメニューA</t>
  </si>
  <si>
    <t>中央電力エナジーメニューB</t>
  </si>
  <si>
    <t>中央電力エナジーメニューC</t>
  </si>
  <si>
    <t>中央電力エナジーメニューD(残差)</t>
  </si>
  <si>
    <t>LooopメニューA</t>
  </si>
  <si>
    <t>LooopメニューB</t>
  </si>
  <si>
    <t>LooopメニューC(残差)</t>
  </si>
  <si>
    <t>ナンワ(旧：ナンワエナジー)</t>
  </si>
  <si>
    <t>静岡ガス＆パワーメニューA</t>
  </si>
  <si>
    <t>静岡ガス＆パワーメニューB</t>
  </si>
  <si>
    <t>静岡ガス＆パワーメニューC</t>
  </si>
  <si>
    <t>静岡ガス＆パワーメニューD</t>
  </si>
  <si>
    <t>静岡ガス＆パワーメニューE</t>
  </si>
  <si>
    <t>静岡ガス＆パワーメニューF(残差)</t>
  </si>
  <si>
    <t>荏原環境プラントメニューA</t>
  </si>
  <si>
    <t>荏原環境プラントメニューB</t>
  </si>
  <si>
    <t>荏原環境プラントメニューC</t>
  </si>
  <si>
    <t>荏原環境プラントメニューD</t>
  </si>
  <si>
    <t>荏原環境プラントメニューE</t>
  </si>
  <si>
    <t>荏原環境プラントメニューF</t>
  </si>
  <si>
    <t>荏原環境プラントメニューG</t>
  </si>
  <si>
    <t>荏原環境プラントメニューH</t>
  </si>
  <si>
    <t>荏原環境プラントメニューI</t>
  </si>
  <si>
    <t>荏原環境プラントメニューJ</t>
  </si>
  <si>
    <t>荏原環境プラントメニューK</t>
  </si>
  <si>
    <t>荏原環境プラントメニューL</t>
  </si>
  <si>
    <t>荏原環境プラントメニューM</t>
  </si>
  <si>
    <t>荏原環境プラントメニューN</t>
  </si>
  <si>
    <t>荏原環境プラントメニューO</t>
  </si>
  <si>
    <t>荏原環境プラントメニューP</t>
  </si>
  <si>
    <t>荏原環境プラントメニューQ</t>
  </si>
  <si>
    <t>荏原環境プラントメニューR(残差)</t>
  </si>
  <si>
    <t>東京エコサービスメニューA</t>
  </si>
  <si>
    <t>東京エコサービスメニューB(残差)</t>
  </si>
  <si>
    <t>ダイヤモンドパワーメニューA</t>
  </si>
  <si>
    <t>ダイヤモンドパワーメニューB</t>
  </si>
  <si>
    <t>ダイヤモンドパワーメニューC</t>
  </si>
  <si>
    <t>ダイヤモンドパワーメニューD</t>
  </si>
  <si>
    <t>新出光メニューA</t>
  </si>
  <si>
    <t>新出光メニューB</t>
  </si>
  <si>
    <t>新出光メニューC</t>
  </si>
  <si>
    <t>新出光メニューD</t>
  </si>
  <si>
    <t>新出光メニューE</t>
  </si>
  <si>
    <t>新出光メニューF</t>
  </si>
  <si>
    <t>新出光メニューG</t>
  </si>
  <si>
    <t>新出光メニューH</t>
  </si>
  <si>
    <t>新出光メニューI</t>
  </si>
  <si>
    <t>新出光メニューJ</t>
  </si>
  <si>
    <t>新出光メニューK(残差)</t>
  </si>
  <si>
    <t>セントラル石油瓦斯</t>
  </si>
  <si>
    <t>一般財団法人泉佐野電力</t>
  </si>
  <si>
    <t>コスモエネルギーソリューションズメニューA</t>
  </si>
  <si>
    <t>コスモエネルギーソリューションズメニューB</t>
  </si>
  <si>
    <t>コスモエネルギーソリューションズメニューC</t>
  </si>
  <si>
    <t>コスモエネルギーソリューションズメニューD</t>
  </si>
  <si>
    <t>コスモエネルギーソリューションズメニューE(残差)</t>
  </si>
  <si>
    <t>グリーンサークルメニューA</t>
  </si>
  <si>
    <t>グリーンサークルメニューB(残差)</t>
  </si>
  <si>
    <t>北海道瓦斯メニューA</t>
  </si>
  <si>
    <t>北海道瓦斯メニューB(残差)</t>
  </si>
  <si>
    <t>アルカナエナジー</t>
  </si>
  <si>
    <t>新エネルギー開発メニューA</t>
  </si>
  <si>
    <t>新エネルギー開発メニューB</t>
  </si>
  <si>
    <t>伊藤忠エネクスメニューA</t>
  </si>
  <si>
    <t>伊藤忠エネクスメニューB(残差)</t>
  </si>
  <si>
    <t>VーPowerメニューA</t>
  </si>
  <si>
    <t>VーPowerメニューB</t>
  </si>
  <si>
    <t>VーPowerメニューC</t>
  </si>
  <si>
    <t>VーPowerメニューD(残差)</t>
  </si>
  <si>
    <t>大和エネルギー</t>
  </si>
  <si>
    <t>大阪瓦斯メニューA</t>
  </si>
  <si>
    <t>大阪瓦斯メニューB</t>
  </si>
  <si>
    <t>大阪瓦斯メニューC</t>
  </si>
  <si>
    <t>大阪瓦斯メニューD</t>
  </si>
  <si>
    <t>大阪瓦斯メニューE</t>
  </si>
  <si>
    <t>大阪瓦斯メニューF</t>
  </si>
  <si>
    <t>大阪瓦斯メニューG(残差)</t>
  </si>
  <si>
    <t>エフビットコミュニケーションズ　メニューA</t>
  </si>
  <si>
    <t>エフビットコミュニケーションズ　メニューB</t>
  </si>
  <si>
    <t>エフビットコミュニケーションズ　メニューC(残差)</t>
  </si>
  <si>
    <t>ENEOS Power（旧:ENEOS）メニューA</t>
  </si>
  <si>
    <t>ENEOS Power（旧:ENEOS）メニューB</t>
  </si>
  <si>
    <t>ENEOS Power（旧:ENEOS）メニューC</t>
  </si>
  <si>
    <t>ENEOS Power（旧:ENEOS）メニューD</t>
  </si>
  <si>
    <t>ENEOS Power（旧:ENEOS）メニューE</t>
  </si>
  <si>
    <t>ENEOS Power（旧:ENEOS）メニューF(残差)</t>
  </si>
  <si>
    <t>真庭バイオエネルギー</t>
  </si>
  <si>
    <t>三井物産メニューA</t>
  </si>
  <si>
    <t>三井物産メニューB</t>
  </si>
  <si>
    <t>三井物産メニューC</t>
  </si>
  <si>
    <t>三井物産メニューD(残差)</t>
  </si>
  <si>
    <t>オリックスメニューA</t>
  </si>
  <si>
    <t>オリックスメニューB</t>
  </si>
  <si>
    <t>オリックスメニューC</t>
  </si>
  <si>
    <t>オリックスメニューD</t>
  </si>
  <si>
    <t>オリックスメニューE</t>
  </si>
  <si>
    <t>オリックスメニューF</t>
  </si>
  <si>
    <t>オリックスメニューG</t>
  </si>
  <si>
    <t>オリックスメニューH(残差)</t>
  </si>
  <si>
    <t>エネサンス関東</t>
  </si>
  <si>
    <t>UPDATERメニューA</t>
  </si>
  <si>
    <t>UPDATERメニューB(残差)</t>
  </si>
  <si>
    <t>シン・エナジーメニューA</t>
  </si>
  <si>
    <t>シン・エナジーメニューB</t>
  </si>
  <si>
    <t>シン・エナジーメニューC</t>
  </si>
  <si>
    <t>シン・エナジーメニューD</t>
  </si>
  <si>
    <t>シン・エナジーメニューE(残差)</t>
  </si>
  <si>
    <t>サニックスメニューA</t>
  </si>
  <si>
    <t>サニックスメニューB</t>
  </si>
  <si>
    <t>サニックスメニューC</t>
  </si>
  <si>
    <t>サニックスメニューD</t>
  </si>
  <si>
    <t>サニックスメニューE(残差)</t>
  </si>
  <si>
    <t>コンシェルジュメニューA</t>
  </si>
  <si>
    <t>コンシェルジュメニューB(残差)</t>
  </si>
  <si>
    <t>アイ・グリッド・ソリューションズメニューA</t>
  </si>
  <si>
    <t>アイ・グリッド・ソリューションズメニューB(残差)</t>
  </si>
  <si>
    <t>サミットエナジーメニューA</t>
  </si>
  <si>
    <t>サミットエナジーメニューB(残差)</t>
  </si>
  <si>
    <t>リコージャパンメニューA</t>
  </si>
  <si>
    <t>リコージャパンメニューB</t>
  </si>
  <si>
    <t>リコージャパンメニューC</t>
  </si>
  <si>
    <t>リコージャパンメニューD</t>
  </si>
  <si>
    <t>リコージャパンメニューE</t>
  </si>
  <si>
    <t>リコージャパンメニューF(残差)</t>
  </si>
  <si>
    <t>エネルギア・ソリューション・アンド・サービスメニューA</t>
  </si>
  <si>
    <t>エネルギア・ソリューション・アンド・サービスメニューB(残差)</t>
  </si>
  <si>
    <t>東京ガスメニューA</t>
  </si>
  <si>
    <t>東京ガスメニューB</t>
  </si>
  <si>
    <t>東京ガスメニューC</t>
  </si>
  <si>
    <t>東京ガスメニューD</t>
  </si>
  <si>
    <t>東京ガスメニューE</t>
  </si>
  <si>
    <t>東京ガスメニューF(残差)</t>
  </si>
  <si>
    <t>テス・エンジニアリングメニューA</t>
  </si>
  <si>
    <t>テス・エンジニアリングメニューB</t>
  </si>
  <si>
    <t>テス・エンジニアリングメニューC(残差)</t>
  </si>
  <si>
    <t>青梅ガスメニューA</t>
  </si>
  <si>
    <t>青梅ガスメニューB(残差)</t>
  </si>
  <si>
    <t>イーネットワークシステムズメニューA</t>
  </si>
  <si>
    <t>イーネットワークシステムズメニューB</t>
  </si>
  <si>
    <t>イーネットワークシステムズメニューC</t>
  </si>
  <si>
    <t>イーネットワークシステムズメニューD</t>
  </si>
  <si>
    <t>イーネットワークシステムズメニューE(残差)</t>
  </si>
  <si>
    <t>エネアーク関東</t>
  </si>
  <si>
    <t>東急パワーサプライメニューA</t>
  </si>
  <si>
    <t>東急パワーサプライメニューB</t>
  </si>
  <si>
    <t>東急パワーサプライメニューC</t>
  </si>
  <si>
    <t>東急パワーサプライメニューD</t>
  </si>
  <si>
    <t>東急パワーサプライメニューE</t>
  </si>
  <si>
    <t>東急パワーサプライメニューF</t>
  </si>
  <si>
    <t>東急パワーサプライメニューG(残差)</t>
  </si>
  <si>
    <t>王子・伊藤忠エネクス電力販売メニューA</t>
  </si>
  <si>
    <t>王子・伊藤忠エネクス電力販売メニューB</t>
  </si>
  <si>
    <t>王子・伊藤忠エネクス電力販売メニューC</t>
  </si>
  <si>
    <t>王子・伊藤忠エネクス電力販売メニューD</t>
  </si>
  <si>
    <t>王子・伊藤忠エネクス電力販売メニューE</t>
  </si>
  <si>
    <t>王子・伊藤忠エネクス電力販売メニューF</t>
  </si>
  <si>
    <t>王子・伊藤忠エネクス電力販売メニューG(残差)</t>
  </si>
  <si>
    <t>伊藤忠商事メニューA</t>
  </si>
  <si>
    <t>伊藤忠商事メニューB</t>
  </si>
  <si>
    <t>伊藤忠商事メニューC(残差)</t>
  </si>
  <si>
    <t>エコスタイルメニューA</t>
  </si>
  <si>
    <t>エコスタイルメニューB</t>
  </si>
  <si>
    <t>エコスタイルメニューC(残差)</t>
  </si>
  <si>
    <t>入間ガス</t>
  </si>
  <si>
    <t>とんでんホールディングス</t>
  </si>
  <si>
    <t>日鉄エンジニアリングメニューA</t>
  </si>
  <si>
    <t>日鉄エンジニアリングメニューB</t>
  </si>
  <si>
    <t>日鉄エンジニアリングメニューC</t>
  </si>
  <si>
    <t>日鉄エンジニアリングメニューD</t>
  </si>
  <si>
    <t>日鉄エンジニアリングメニューE(残差)</t>
  </si>
  <si>
    <t>auエネルギー＆ライフメニューA</t>
  </si>
  <si>
    <t>auエネルギー＆ライフメニューB</t>
  </si>
  <si>
    <t>auエネルギー＆ライフメニューC(残差)</t>
  </si>
  <si>
    <t>イワタニ関東</t>
  </si>
  <si>
    <t>イワタニ首都圏</t>
  </si>
  <si>
    <t>サーラeエナジーメニューA</t>
  </si>
  <si>
    <t>サーラeエナジーメニューB</t>
  </si>
  <si>
    <t>サーラeエナジーメニューC(残差)</t>
  </si>
  <si>
    <t>地球クラブメニューA</t>
  </si>
  <si>
    <t>地球クラブメニューB</t>
  </si>
  <si>
    <t>西部瓦斯メニューA</t>
  </si>
  <si>
    <t>西部瓦斯メニューB(残差)</t>
  </si>
  <si>
    <t>東邦ガスメニューA</t>
  </si>
  <si>
    <t>東邦ガスメニューB</t>
  </si>
  <si>
    <t>東邦ガスメニューC(残差)</t>
  </si>
  <si>
    <t>シナネンメニューA</t>
  </si>
  <si>
    <t>シナネンメニューB</t>
  </si>
  <si>
    <t>シナネンメニューC</t>
  </si>
  <si>
    <t>シナネンメニューD</t>
  </si>
  <si>
    <t>シナネンメニューE</t>
  </si>
  <si>
    <t>シナネンメニューF</t>
  </si>
  <si>
    <t>シナネンメニューG</t>
  </si>
  <si>
    <t>シナネンメニューH(残差)</t>
  </si>
  <si>
    <t>カワサキグリーンエナジーメニューA</t>
  </si>
  <si>
    <t>カワサキグリーンエナジーメニューB</t>
  </si>
  <si>
    <t>カワサキグリーンエナジーメニューC(残差)</t>
  </si>
  <si>
    <t>大一ガスメニューA</t>
  </si>
  <si>
    <t>大一ガスメニューB</t>
  </si>
  <si>
    <t>大一ガスメニューC(残差)</t>
  </si>
  <si>
    <t>リミックスポイントメニューA</t>
  </si>
  <si>
    <t>リミックスポイントメニューB</t>
  </si>
  <si>
    <t>リミックスポイントメニューC</t>
  </si>
  <si>
    <t>リミックスポイントメニューD(残差)</t>
  </si>
  <si>
    <t>中海テレビ放送</t>
  </si>
  <si>
    <t>パシフィックパワーメニューA</t>
  </si>
  <si>
    <t>パシフィックパワーメニューB</t>
  </si>
  <si>
    <t>パシフィックパワーメニューC(残差)</t>
  </si>
  <si>
    <t>ジェイコム札幌メニューA</t>
  </si>
  <si>
    <t>ジェイコム札幌メニューB(残差)</t>
  </si>
  <si>
    <t>鹿児島電力</t>
  </si>
  <si>
    <t>太陽ガス</t>
  </si>
  <si>
    <t>アーバンエナジーメニューA</t>
  </si>
  <si>
    <t>アーバンエナジーメニューB</t>
  </si>
  <si>
    <t>アーバンエナジーメニューC</t>
  </si>
  <si>
    <t>アーバンエナジーメニューD</t>
  </si>
  <si>
    <t>アーバンエナジーメニューE</t>
  </si>
  <si>
    <t>アーバンエナジーメニューF</t>
  </si>
  <si>
    <t>アーバンエナジーメニューG(残差)</t>
  </si>
  <si>
    <t>パワーネクスト</t>
  </si>
  <si>
    <t>合同会社北上新電力メニューA</t>
  </si>
  <si>
    <t>合同会社北上新電力メニューB(残差)</t>
  </si>
  <si>
    <t>タクマエナジーメニューA</t>
  </si>
  <si>
    <t>タクマエナジーメニューB</t>
  </si>
  <si>
    <t>タクマエナジーメニューC</t>
  </si>
  <si>
    <t>タクマエナジーメニューD</t>
  </si>
  <si>
    <t>タクマエナジーメニューE</t>
  </si>
  <si>
    <t>タクマエナジーメニューF</t>
  </si>
  <si>
    <t>タクマエナジーメニューG</t>
  </si>
  <si>
    <t>タクマエナジーメニューH</t>
  </si>
  <si>
    <t>タクマエナジーメニューI</t>
  </si>
  <si>
    <t>タクマエナジーメニューJ(残差)</t>
  </si>
  <si>
    <t>丸紅新電力メニューA</t>
  </si>
  <si>
    <t>丸紅新電力メニューB</t>
  </si>
  <si>
    <t>丸紅新電力メニューC</t>
  </si>
  <si>
    <t>丸紅新電力メニューD</t>
  </si>
  <si>
    <t>丸紅新電力メニューE</t>
  </si>
  <si>
    <t>丸紅新電力メニューF</t>
  </si>
  <si>
    <t>丸紅新電力メニューG</t>
  </si>
  <si>
    <t>丸紅新電力メニューH</t>
  </si>
  <si>
    <t>丸紅新電力メニューI</t>
  </si>
  <si>
    <t>丸紅新電力メニューJ</t>
  </si>
  <si>
    <t>丸紅新電力メニューK(残差)</t>
  </si>
  <si>
    <t>奈良電力</t>
  </si>
  <si>
    <t>カナデビア（旧:日立造船）メニューA</t>
  </si>
  <si>
    <t>カナデビア（旧:日立造船）メニューB</t>
  </si>
  <si>
    <t>カナデビア（旧:日立造船）メニューC(残差)</t>
  </si>
  <si>
    <t>大東ガスメニューA</t>
  </si>
  <si>
    <t>大東ガスメニューB(残差)</t>
  </si>
  <si>
    <t>パナソニックオペレーショナルエクセレンスメニューA</t>
  </si>
  <si>
    <t>パナソニックオペレーショナルエクセレンスメニューB</t>
  </si>
  <si>
    <t>パナソニックオペレーショナルエクセレンスメニューC(残差)</t>
  </si>
  <si>
    <t>アストモスエネルギー</t>
  </si>
  <si>
    <t>関電エネルギーソリューションメニューA</t>
  </si>
  <si>
    <t>関電エネルギーソリューションメニューB(残差)</t>
  </si>
  <si>
    <t>MCリテールエナジーメニューA</t>
  </si>
  <si>
    <t>MCリテールエナジーメニューB</t>
  </si>
  <si>
    <t>MCリテールエナジーメニューC(残差)</t>
  </si>
  <si>
    <t>北九州パワーメニューA</t>
  </si>
  <si>
    <t>北九州パワーメニューB</t>
  </si>
  <si>
    <t>北九州パワーメニューC(残差)</t>
  </si>
  <si>
    <t>武州瓦斯メニューA</t>
  </si>
  <si>
    <t>武州瓦斯メニューB(残差)</t>
  </si>
  <si>
    <t>リニューアブル・ジャパンメニューA</t>
  </si>
  <si>
    <t>大垣ガス</t>
  </si>
  <si>
    <t>藤田商店メニューA</t>
  </si>
  <si>
    <t>藤田商店メニューB</t>
  </si>
  <si>
    <t>藤田商店メニューC(残差)</t>
  </si>
  <si>
    <t>グローバルエンジニアリングメニューA</t>
  </si>
  <si>
    <t>グローバルエンジニアリングメニューB</t>
  </si>
  <si>
    <t>グローバルエンジニアリングメニューC(残差)</t>
  </si>
  <si>
    <t>九州エナジーメニューA</t>
  </si>
  <si>
    <t>九州エナジーメニューB(残差)</t>
  </si>
  <si>
    <t>トヨタエナジーソリューションズメニューA</t>
  </si>
  <si>
    <t>トヨタエナジーソリューションズメニューB(残差)</t>
  </si>
  <si>
    <t>エナリス・パワー・マーケティングメニューA</t>
  </si>
  <si>
    <t>エナリス・パワー・マーケティングメニューB</t>
  </si>
  <si>
    <t>エナリス・パワー・マーケティングメニューC</t>
  </si>
  <si>
    <t>エナリス・パワー・マーケティングメニューD</t>
  </si>
  <si>
    <t>エナリス・パワー・マーケティングメニューE(残差)</t>
  </si>
  <si>
    <t>歌舞伎エナジー</t>
  </si>
  <si>
    <t>みやまスマートエネルギーメニューA</t>
  </si>
  <si>
    <t>みやまスマートエネルギーメニューB(残差)</t>
  </si>
  <si>
    <t>エフィシエント</t>
  </si>
  <si>
    <t>生活クラブエナジーメニューA</t>
  </si>
  <si>
    <t>生活クラブエナジーメニューB</t>
  </si>
  <si>
    <t>生活クラブエナジーメニューC(残差)</t>
  </si>
  <si>
    <t>生活協同組合コープこうべメニューA</t>
  </si>
  <si>
    <t>生活協同組合コープこうべメニューB</t>
  </si>
  <si>
    <t>生活協同組合コープこうべメニューC(残差)</t>
  </si>
  <si>
    <t>シーエナジー</t>
  </si>
  <si>
    <t>角栄ガス</t>
  </si>
  <si>
    <t>京葉瓦斯メニューA</t>
  </si>
  <si>
    <t>京葉瓦斯メニューB(残差)</t>
  </si>
  <si>
    <t>TOPPANホールディングスメニューA</t>
  </si>
  <si>
    <t>TOPPANホールディングスメニューB</t>
  </si>
  <si>
    <t>TOPPANホールディングスメニューC</t>
  </si>
  <si>
    <t>TOPPANホールディングスメニューD(残差)</t>
  </si>
  <si>
    <t>伊勢崎ガスメニューA</t>
  </si>
  <si>
    <t>伊勢崎ガスメニューB(残差)</t>
  </si>
  <si>
    <t>キヤノンマーケティングジャパン</t>
  </si>
  <si>
    <t>とっとり市民電力メニューA</t>
  </si>
  <si>
    <t>とっとり市民電力メニューB(残差)</t>
  </si>
  <si>
    <t>エクスゲート(旧：イーエムアイ)</t>
  </si>
  <si>
    <t>佐野瓦斯メニューA</t>
  </si>
  <si>
    <t>佐野瓦斯メニューB(残差)</t>
  </si>
  <si>
    <t>桐生瓦斯</t>
  </si>
  <si>
    <t>森の電力メニューA</t>
  </si>
  <si>
    <t>森の電力メニューB(残差)</t>
  </si>
  <si>
    <t>大和ハウス工業メニューA</t>
  </si>
  <si>
    <t>大和ハウス工業メニューB</t>
  </si>
  <si>
    <t>大和ハウス工業メニューC</t>
  </si>
  <si>
    <t>大和ハウス工業メニューD</t>
  </si>
  <si>
    <t>大和ハウス工業メニューE</t>
  </si>
  <si>
    <t>大和ハウス工業メニューF(残差)</t>
  </si>
  <si>
    <t>HTBエナジーメニューA</t>
  </si>
  <si>
    <t>HTBエナジーメニューB(残差)</t>
  </si>
  <si>
    <t>アシストワンエナジー</t>
  </si>
  <si>
    <t>フソウ・エナジー</t>
  </si>
  <si>
    <t>湘南電力メニューA</t>
  </si>
  <si>
    <t>湘南電力メニューB(残差)</t>
  </si>
  <si>
    <t>大東建託パートナーズ</t>
  </si>
  <si>
    <t>Japan電力メニューA</t>
  </si>
  <si>
    <t>Japan電力メニューB(残差)</t>
  </si>
  <si>
    <t>電源開発メニューA</t>
  </si>
  <si>
    <t>電源開発メニューB(残差)</t>
  </si>
  <si>
    <t>鈴与商事メニューA</t>
  </si>
  <si>
    <t>鈴与商事メニューB</t>
  </si>
  <si>
    <t>鈴与商事メニューC</t>
  </si>
  <si>
    <t>鈴与商事メニューD</t>
  </si>
  <si>
    <t>鈴与商事メニューE</t>
  </si>
  <si>
    <t>鈴与商事メニューF</t>
  </si>
  <si>
    <t>鈴与商事メニューG</t>
  </si>
  <si>
    <t>鈴与商事メニューH(残差)</t>
  </si>
  <si>
    <t>ワタミエナジーメニューA</t>
  </si>
  <si>
    <t>ワタミエナジーメニューB(残差)</t>
  </si>
  <si>
    <t>パルシステム電力</t>
  </si>
  <si>
    <t>SBパワーメニューA</t>
  </si>
  <si>
    <t>SBパワーメニューB</t>
  </si>
  <si>
    <t>SBパワーメニューC</t>
  </si>
  <si>
    <t>SBパワーメニューD</t>
  </si>
  <si>
    <t>SBパワーメニューE(残差)</t>
  </si>
  <si>
    <t>NFパワーサービスメニューA</t>
  </si>
  <si>
    <t>NFパワーサービスメニューB(残差)</t>
  </si>
  <si>
    <t>ひおき地域エネルギーメニューA</t>
  </si>
  <si>
    <t>ひおき地域エネルギーメニューB</t>
  </si>
  <si>
    <t>ひおき地域エネルギーメニューC</t>
  </si>
  <si>
    <t>ひおき地域エネルギーメニューD</t>
  </si>
  <si>
    <t>ひおき地域エネルギーメニューE(残差)</t>
  </si>
  <si>
    <t>和歌山電力</t>
  </si>
  <si>
    <t>日本瓦斯(日本ガス)</t>
  </si>
  <si>
    <t>九電みらいエナジーメニューA</t>
  </si>
  <si>
    <t>九電みらいエナジーメニューB(残差)</t>
  </si>
  <si>
    <t>フォレストパワー</t>
  </si>
  <si>
    <t>日高都市ガス</t>
  </si>
  <si>
    <t>アドバンテックメニューA</t>
  </si>
  <si>
    <t>ローカルエナジーメニューA</t>
  </si>
  <si>
    <t>ローカルエナジーメニューB(残差)</t>
  </si>
  <si>
    <t>エネックスメニューA</t>
  </si>
  <si>
    <t>エネックスメニューB</t>
  </si>
  <si>
    <t>レクスポート</t>
  </si>
  <si>
    <t>なでしこ電力メニューA</t>
  </si>
  <si>
    <t>なでしこ電力メニューB(残差)</t>
  </si>
  <si>
    <t>日田グリーン電力メニューA</t>
  </si>
  <si>
    <t>日田グリーン電力メニューB(残差)</t>
  </si>
  <si>
    <t>埼玉ガス</t>
  </si>
  <si>
    <t>宮崎パワーライン</t>
  </si>
  <si>
    <t>パワー・オプティマイザー</t>
  </si>
  <si>
    <t>UーPOWERメニューA</t>
  </si>
  <si>
    <t>UーPOWERメニューB</t>
  </si>
  <si>
    <t>UーPOWERメニューC</t>
  </si>
  <si>
    <t>UーPOWERメニューD</t>
  </si>
  <si>
    <t>UーPOWERメニューE(残差)</t>
  </si>
  <si>
    <t>TTSパワー</t>
  </si>
  <si>
    <t>岩手ウッドパワーメニューA</t>
  </si>
  <si>
    <t>岩手ウッドパワーメニューB(残差)</t>
  </si>
  <si>
    <t>里山パワーワークスメニューA</t>
  </si>
  <si>
    <t>里山パワーワークスメニューB(残差)</t>
  </si>
  <si>
    <t>中之条パワーメニューA</t>
  </si>
  <si>
    <t>中之条パワーメニューB(残差)</t>
  </si>
  <si>
    <t>日産トレーデイングメニューA</t>
  </si>
  <si>
    <t>日産トレーデイングメニューB(残差)</t>
  </si>
  <si>
    <t>エネウィルメニューA</t>
  </si>
  <si>
    <t>エネウィルメニューB(残差)</t>
  </si>
  <si>
    <t>Next Power</t>
  </si>
  <si>
    <t>はりま電力メニューA</t>
  </si>
  <si>
    <t>はりま電力メニューB(残差)</t>
  </si>
  <si>
    <t>浜松新電力メニューA</t>
  </si>
  <si>
    <t>ゼロワットパワーメニューA</t>
  </si>
  <si>
    <t>ゼロワットパワーメニューB</t>
  </si>
  <si>
    <t>ゼロワットパワーメニューC</t>
  </si>
  <si>
    <t>ゼロワットパワーメニューD</t>
  </si>
  <si>
    <t>ゼロワットパワーメニューE</t>
  </si>
  <si>
    <t>ゼロワットパワーメニューF</t>
  </si>
  <si>
    <t>ゼロワットパワーメニューG</t>
  </si>
  <si>
    <t>ゼロワットパワーメニューH</t>
  </si>
  <si>
    <t>ゼロワットパワーメニューI(残差)</t>
  </si>
  <si>
    <t>アストマックスメニューA</t>
  </si>
  <si>
    <t>アストマックスメニューB</t>
  </si>
  <si>
    <t>アストマックスメニューC</t>
  </si>
  <si>
    <t>アストマックスメニューD(残差)</t>
  </si>
  <si>
    <t>やまがた新電力メニューA</t>
  </si>
  <si>
    <t>やまがた新電力メニューB</t>
  </si>
  <si>
    <t>やまがた新電力メニューC</t>
  </si>
  <si>
    <t>やまがた新電力メニューD(残差)</t>
  </si>
  <si>
    <t>一般社団法人東松島みらいとし機構メニューA</t>
  </si>
  <si>
    <t>一般社団法人東松島みらいとし機構メニューB(残差)</t>
  </si>
  <si>
    <t>グリーンパワー大東メニューA</t>
  </si>
  <si>
    <t>グリーンパワー大東メニューB</t>
  </si>
  <si>
    <t>グリーンパワー大東メニューC(残差)</t>
  </si>
  <si>
    <t>シーラソーラー</t>
  </si>
  <si>
    <t>御所野縄文電力</t>
  </si>
  <si>
    <t>カーボンニュートラルメニューA</t>
  </si>
  <si>
    <t>カーボンニュートラルメニューB(残差)</t>
  </si>
  <si>
    <t>宮古新電力メニューA</t>
  </si>
  <si>
    <t>宮古新電力メニューB(残差)</t>
  </si>
  <si>
    <t>長崎地域電力</t>
  </si>
  <si>
    <t>エネアーク関西</t>
  </si>
  <si>
    <t>近畿電力</t>
  </si>
  <si>
    <t>新電力おおいたメニューA</t>
  </si>
  <si>
    <t>新電力おおいたメニューB(残差)</t>
  </si>
  <si>
    <t>日本セレモニー</t>
  </si>
  <si>
    <t>池見石油店</t>
  </si>
  <si>
    <t>芝浦電力メニューA</t>
  </si>
  <si>
    <t>芝浦電力メニューB(残差)</t>
  </si>
  <si>
    <t>地域創生ホールディングス</t>
  </si>
  <si>
    <t>エーコープサービス</t>
  </si>
  <si>
    <t>宮崎瓦斯(旧：宮崎ガスリビング)</t>
  </si>
  <si>
    <t>山陰エレキ・アライアンス</t>
  </si>
  <si>
    <t>ジョヴィ</t>
  </si>
  <si>
    <t>ミライフ東日本 メニューA</t>
  </si>
  <si>
    <t>ミライフ東日本 メニューB(残差)</t>
  </si>
  <si>
    <t>山陰酸素工業</t>
  </si>
  <si>
    <t>武陽ガスメニューA</t>
  </si>
  <si>
    <t>武陽ガスメニューB</t>
  </si>
  <si>
    <t>武陽ガスメニューC(残差)</t>
  </si>
  <si>
    <t>常石商事</t>
  </si>
  <si>
    <t>北海道電力メニューA</t>
  </si>
  <si>
    <t>北海道電力メニューB</t>
  </si>
  <si>
    <t>北海道電力メニューC</t>
  </si>
  <si>
    <t>北海道電力メニューD</t>
  </si>
  <si>
    <t>北海道電力メニューE</t>
  </si>
  <si>
    <t>北海道電力メニューF(残差)</t>
  </si>
  <si>
    <t>東北電力メニューA</t>
  </si>
  <si>
    <t>東北電力メニューB</t>
  </si>
  <si>
    <t>東北電力メニューC</t>
  </si>
  <si>
    <t>東北電力メニューD(残差)</t>
  </si>
  <si>
    <t>東京電力エナジーパートナーメニューA</t>
  </si>
  <si>
    <t>東京電力エナジーパートナーメニューB</t>
  </si>
  <si>
    <t>東京電力エナジーパートナーメニューC</t>
  </si>
  <si>
    <t>東京電力エナジーパートナーメニューD</t>
  </si>
  <si>
    <t>東京電力エナジーパートナーメニューE</t>
  </si>
  <si>
    <t>東京電力エナジーパートナーメニューF</t>
  </si>
  <si>
    <t>東京電力エナジーパートナーメニューG</t>
  </si>
  <si>
    <t>東京電力エナジーパートナーメニューH</t>
  </si>
  <si>
    <t>東京電力エナジーパートナーメニューI</t>
  </si>
  <si>
    <t>東京電力エナジーパートナーメニューJ</t>
  </si>
  <si>
    <t>東京電力エナジーパートナーメニューK</t>
  </si>
  <si>
    <t>東京電力エナジーパートナーメニューL</t>
  </si>
  <si>
    <t>東京電力エナジーパートナーメニューM(残差)</t>
  </si>
  <si>
    <t>中部電力ミライズメニューA</t>
  </si>
  <si>
    <t>中部電力ミライズメニューB(残差)</t>
  </si>
  <si>
    <t>北陸電力メニューA</t>
  </si>
  <si>
    <t>北陸電力メニューB(残差)</t>
  </si>
  <si>
    <t>中国電力メニューA</t>
  </si>
  <si>
    <t>中国電力メニューB</t>
  </si>
  <si>
    <t>中国電力メニューC</t>
  </si>
  <si>
    <t>中国電力メニューD</t>
  </si>
  <si>
    <t>中国電力メニューE</t>
  </si>
  <si>
    <t>中国電力メニューF</t>
  </si>
  <si>
    <t>中国電力メニューG</t>
  </si>
  <si>
    <t>中国電力メニューH(残差)</t>
  </si>
  <si>
    <t>四国電力メニューA</t>
  </si>
  <si>
    <t>四国電力メニューB</t>
  </si>
  <si>
    <t>四国電力メニューC(残差)</t>
  </si>
  <si>
    <t>九州電力メニューA</t>
  </si>
  <si>
    <t>九州電力メニューB(残差)</t>
  </si>
  <si>
    <t>沖縄電力メニューA</t>
  </si>
  <si>
    <t>沖縄電力メニューB(残差)</t>
  </si>
  <si>
    <t>北日本石油</t>
  </si>
  <si>
    <t>千葉電力</t>
  </si>
  <si>
    <t>やめエネルギー</t>
  </si>
  <si>
    <t>アースインフィニティ</t>
  </si>
  <si>
    <t>足利ガス</t>
  </si>
  <si>
    <t>Misumi</t>
  </si>
  <si>
    <t>米子瓦斯</t>
  </si>
  <si>
    <t>エルピオメニューA</t>
  </si>
  <si>
    <t>エルピオメニューB(残差)</t>
  </si>
  <si>
    <t>浜田ガス</t>
  </si>
  <si>
    <t>アメニティ電力</t>
  </si>
  <si>
    <t>岡田建設</t>
  </si>
  <si>
    <t>出雲ガス</t>
  </si>
  <si>
    <t>一般社団法人グリーンコープでんきメニューA</t>
  </si>
  <si>
    <t>一般社団法人グリーンコープでんきメニューB</t>
  </si>
  <si>
    <t>一般社団法人グリーンコープでんきメニューC(残差)</t>
  </si>
  <si>
    <t>公益財団法人東京都環境公社メニューA</t>
  </si>
  <si>
    <t>公益財団法人東京都環境公社メニューB</t>
  </si>
  <si>
    <t>公益財団法人東京都環境公社メニューC</t>
  </si>
  <si>
    <t>ファミリーネット・ジャパンメニューA</t>
  </si>
  <si>
    <t>ファミリーネット・ジャパンメニューB</t>
  </si>
  <si>
    <t>ファミリーネット・ジャパンメニューC</t>
  </si>
  <si>
    <t>ファミリーネット・ジャパンメニューD</t>
  </si>
  <si>
    <t>ファミリーネット・ジャパンメニューE(残差)</t>
  </si>
  <si>
    <t>MKステーションズ</t>
  </si>
  <si>
    <t>フラワーペイメント</t>
  </si>
  <si>
    <t>JTBコミュニケーションデザイン</t>
  </si>
  <si>
    <t>全農エネルギーメニューA</t>
  </si>
  <si>
    <t>全農エネルギーメニューB(残差)</t>
  </si>
  <si>
    <t>ハルエネメニューA</t>
  </si>
  <si>
    <t>ハルエネメニューB</t>
  </si>
  <si>
    <t>ハルエネメニューC(残差)</t>
  </si>
  <si>
    <t>ビビット</t>
  </si>
  <si>
    <t>おおた電力</t>
  </si>
  <si>
    <t>伊藤忠プランテック</t>
  </si>
  <si>
    <t>オカモト</t>
  </si>
  <si>
    <t>キタコー</t>
  </si>
  <si>
    <t>香川電力　メニューA</t>
  </si>
  <si>
    <t>香川電力　メニューB</t>
  </si>
  <si>
    <t>香川電力　メニューC</t>
  </si>
  <si>
    <t>香川電力　メニューD(残差)</t>
  </si>
  <si>
    <t>PinTメニューA</t>
  </si>
  <si>
    <t>PinTメニューB</t>
  </si>
  <si>
    <t>PinTメニューC(残差)</t>
  </si>
  <si>
    <t>沖縄ガスニューパワーメニューA</t>
  </si>
  <si>
    <t>沖縄ガスニューパワーメニューB(残差)</t>
  </si>
  <si>
    <t>諏訪瓦斯</t>
  </si>
  <si>
    <t>エッセンシャルエナジー</t>
  </si>
  <si>
    <t>いちき串木野電力</t>
  </si>
  <si>
    <t>クローバー・テクノロジーズ</t>
  </si>
  <si>
    <t>西武ガス</t>
  </si>
  <si>
    <t>松本ガスメニューA</t>
  </si>
  <si>
    <t>松本ガスメニューB(残差)</t>
  </si>
  <si>
    <t>南部だんだんエナジー</t>
  </si>
  <si>
    <t>エフエネ</t>
  </si>
  <si>
    <t>こなんウルトラパワー</t>
  </si>
  <si>
    <t>CHIBAむつざわエナジー</t>
  </si>
  <si>
    <t>関西空調</t>
  </si>
  <si>
    <t>奥出雲電力</t>
  </si>
  <si>
    <t>レジルメニューA</t>
  </si>
  <si>
    <t>レジルメニューB</t>
  </si>
  <si>
    <t>レジルメニューC</t>
  </si>
  <si>
    <t>レジルメニューD(残差)</t>
  </si>
  <si>
    <t>成田香取エネルギー</t>
  </si>
  <si>
    <t>CWS</t>
  </si>
  <si>
    <t>ふくしま新電力</t>
  </si>
  <si>
    <t>ティーダッシュ合同会社メニューA</t>
  </si>
  <si>
    <t>ティーダッシュ合同会社メニューB(残差)</t>
  </si>
  <si>
    <t>エネクスライフサービス</t>
  </si>
  <si>
    <t>ネイチャーエナジー小国</t>
  </si>
  <si>
    <t>リエスパワーネクスト</t>
  </si>
  <si>
    <t>エネルギーパワー</t>
  </si>
  <si>
    <t>グリムスパワーメニューA</t>
  </si>
  <si>
    <t>グリムスパワーメニューB(残差)</t>
  </si>
  <si>
    <t>自然電力</t>
  </si>
  <si>
    <t>本庄ガス</t>
  </si>
  <si>
    <t>青森県民エナジー</t>
  </si>
  <si>
    <t>国際航業メニューA</t>
  </si>
  <si>
    <t>国際航業メニューB(残差)</t>
  </si>
  <si>
    <t>ローカルでんきメニューA</t>
  </si>
  <si>
    <t>ローカルでんきメニューB(残差)</t>
  </si>
  <si>
    <t>明治産業</t>
  </si>
  <si>
    <t>岡山電力メニューA</t>
  </si>
  <si>
    <t>岡山電力メニューB(残差)</t>
  </si>
  <si>
    <t>ミライフメニューA</t>
  </si>
  <si>
    <t>ミライフメニューB(残差)</t>
  </si>
  <si>
    <t>楽天モバイル(旧：楽天エナジー)メニューA</t>
  </si>
  <si>
    <t>楽天モバイル(旧：楽天エナジー)メニューB</t>
  </si>
  <si>
    <t>楽天モバイル(旧：楽天エナジー)メニューC(残差)</t>
  </si>
  <si>
    <t>うすきエネルギー</t>
  </si>
  <si>
    <t>森のエネルギー</t>
  </si>
  <si>
    <t>岐阜電力メニューA</t>
  </si>
  <si>
    <t>名南共同エネルギー</t>
  </si>
  <si>
    <t>Apaman Energy</t>
  </si>
  <si>
    <t>アストマックス・エネルギーメニューA</t>
  </si>
  <si>
    <t>アストマックス・エネルギーメニューB</t>
  </si>
  <si>
    <t>アストマックス・エネルギーメニューC</t>
  </si>
  <si>
    <t>アストマックス・エネルギーメニューD(残差)</t>
  </si>
  <si>
    <t>ALL GREEN POWER</t>
  </si>
  <si>
    <t>福井電力</t>
  </si>
  <si>
    <t>MKエネルギー</t>
  </si>
  <si>
    <t>エネラボメニューA</t>
  </si>
  <si>
    <t>エネラボメニューB(残差)</t>
  </si>
  <si>
    <t>スマートエナジー磐田メニューA</t>
  </si>
  <si>
    <t>スマートエナジー磐田メニューB</t>
  </si>
  <si>
    <t>スマートエナジー磐田メニューC(残差)</t>
  </si>
  <si>
    <t>そうまIグリッド合同会社</t>
  </si>
  <si>
    <t>エネトレード</t>
  </si>
  <si>
    <t>ニシムラ</t>
  </si>
  <si>
    <t>さくら新電力メニューA</t>
  </si>
  <si>
    <t>さくら新電力メニューB(残差)</t>
  </si>
  <si>
    <t>グローアップ</t>
  </si>
  <si>
    <t>いこま市民パワー</t>
  </si>
  <si>
    <t>おもてなし山形メニューA</t>
  </si>
  <si>
    <t>おもてなし山形メニューB(残差)</t>
  </si>
  <si>
    <t>長野都市ガス</t>
  </si>
  <si>
    <t>上田ガス</t>
  </si>
  <si>
    <t>日本瓦斯メニューA</t>
  </si>
  <si>
    <t>日本瓦斯メニューB(残差)</t>
  </si>
  <si>
    <t>シグナストラスト</t>
  </si>
  <si>
    <t>ゲーテハウス</t>
  </si>
  <si>
    <t>JPエネルギー</t>
  </si>
  <si>
    <t>兵庫電力</t>
  </si>
  <si>
    <t>Cocoテラスたがわ</t>
  </si>
  <si>
    <t>東北電力エナジートレーディング</t>
  </si>
  <si>
    <t>まち未来製作所メニューA</t>
  </si>
  <si>
    <t>まち未来製作所メニューB(残差)</t>
  </si>
  <si>
    <t>どさんこパワー</t>
  </si>
  <si>
    <t>トリニティエナジー</t>
  </si>
  <si>
    <t>LIXIL TEPCO スマートパートナーズ</t>
  </si>
  <si>
    <t>NEXT ONE</t>
  </si>
  <si>
    <t>テラス(旧：ネオ・コーポレーション)</t>
  </si>
  <si>
    <t>つばさでんき(旧：アルファライズ)</t>
  </si>
  <si>
    <t>おおすみ半島スマートエネルギー</t>
  </si>
  <si>
    <t>おきなわコープエナジー</t>
  </si>
  <si>
    <t>久慈地域エネルギーメニューA</t>
  </si>
  <si>
    <t>久慈地域エネルギーメニューB(残差)</t>
  </si>
  <si>
    <t>弘前ガス</t>
  </si>
  <si>
    <t>フォーバルテレコムメニューA</t>
  </si>
  <si>
    <t>フォーバルテレコムメニューB(残差)</t>
  </si>
  <si>
    <t>ストエネ</t>
  </si>
  <si>
    <t>くるめエネルギー</t>
  </si>
  <si>
    <t>松阪新電力</t>
  </si>
  <si>
    <t>ヒューリックプロパティソリューションメニューA</t>
  </si>
  <si>
    <t>ヒューリックプロパティソリューションメニューB(残差)</t>
  </si>
  <si>
    <t>宮崎電力</t>
  </si>
  <si>
    <t>CDエナジーダイレクトメニューA</t>
  </si>
  <si>
    <t>CDエナジーダイレクトメニューB(残差)</t>
  </si>
  <si>
    <t>Q.ENESTでんきメニューA</t>
  </si>
  <si>
    <t>Q.ENESTでんきメニューB</t>
  </si>
  <si>
    <t>Q.ENESTでんきメニューC</t>
  </si>
  <si>
    <t>ぶんごおおのエナジーメニューA</t>
  </si>
  <si>
    <t>ぶんごおおのエナジーメニューB</t>
  </si>
  <si>
    <t>ヴィジョナリーパワー</t>
  </si>
  <si>
    <t>有明エナジー</t>
  </si>
  <si>
    <t>厚木瓦斯メニューA</t>
  </si>
  <si>
    <t>厚木瓦斯メニューB(残差)</t>
  </si>
  <si>
    <t>エネ・ビジョン</t>
  </si>
  <si>
    <t>イワタニ三重</t>
  </si>
  <si>
    <t>マルヰ</t>
  </si>
  <si>
    <t>大多喜ガスメニューA</t>
  </si>
  <si>
    <t>大多喜ガスメニューB(残差)</t>
  </si>
  <si>
    <t>鈴与電力メニューA</t>
  </si>
  <si>
    <t>鈴与電力メニューB</t>
  </si>
  <si>
    <t>鈴与電力メニューC</t>
  </si>
  <si>
    <t>鈴与電力メニューD</t>
  </si>
  <si>
    <t>鈴与電力メニューE</t>
  </si>
  <si>
    <t>鈴与電力メニューF</t>
  </si>
  <si>
    <t>鈴与電力メニューG</t>
  </si>
  <si>
    <t>鈴与電力メニューH</t>
  </si>
  <si>
    <t>鈴与電力メニューI</t>
  </si>
  <si>
    <t>鈴与電力メニューJ</t>
  </si>
  <si>
    <t>鈴与電力メニューK</t>
  </si>
  <si>
    <t>鈴与電力メニューL(残差)</t>
  </si>
  <si>
    <t>コープ電力メニューA</t>
  </si>
  <si>
    <t>コープ電力メニューB(残差)</t>
  </si>
  <si>
    <t>亀岡ふるさとエナジー</t>
  </si>
  <si>
    <t>織戸組メニューA</t>
  </si>
  <si>
    <t>ふかやeパワーメニューA</t>
  </si>
  <si>
    <t>ふかやeパワーメニューB(残差)</t>
  </si>
  <si>
    <t>Link Life</t>
  </si>
  <si>
    <t>グローバルキャスト</t>
  </si>
  <si>
    <t>日本エネルギー総合システムメニューA</t>
  </si>
  <si>
    <t>日本エネルギー総合システムメニューB</t>
  </si>
  <si>
    <t>日本エネルギー総合システムメニューC</t>
  </si>
  <si>
    <t>日本エネルギー総合システムメニューD</t>
  </si>
  <si>
    <t>日本エネルギー総合システムメニューE</t>
  </si>
  <si>
    <t>日本エネルギー総合システムメニューF</t>
  </si>
  <si>
    <t>日本エネルギー総合システムメニューG(残差)</t>
  </si>
  <si>
    <t>イワタニ東海</t>
  </si>
  <si>
    <t>ところざわ未来電力メニューA</t>
  </si>
  <si>
    <t>ところざわ未来電力メニューB</t>
  </si>
  <si>
    <t>ところざわ未来電力メニューC(残差)</t>
  </si>
  <si>
    <t>朝日ガスエナジー</t>
  </si>
  <si>
    <t>エネファントメニューA</t>
  </si>
  <si>
    <t>エネファントメニューB</t>
  </si>
  <si>
    <t>エネファントメニューC(残差)</t>
  </si>
  <si>
    <t>エスエナジー</t>
  </si>
  <si>
    <t>フリクト電力(旧：Mpower)</t>
  </si>
  <si>
    <t>秩父新電力メニューA</t>
  </si>
  <si>
    <t>秩父新電力メニューB</t>
  </si>
  <si>
    <t>秩父新電力メニューC(残差)</t>
  </si>
  <si>
    <t>みよしエナジーメニューA</t>
  </si>
  <si>
    <t>みよしエナジーメニューB(残差)</t>
  </si>
  <si>
    <t>綿半パートナーズ</t>
  </si>
  <si>
    <t>karch</t>
  </si>
  <si>
    <t>かみでん里山公社</t>
  </si>
  <si>
    <t>三郷ひまわりエナジーメニューA</t>
  </si>
  <si>
    <t>球磨村森電力</t>
  </si>
  <si>
    <t>くこくエネルギー</t>
  </si>
  <si>
    <t>エコログ</t>
  </si>
  <si>
    <t>飯田まちづくり電力メニューA</t>
  </si>
  <si>
    <t>飯田まちづくり電力メニューB</t>
  </si>
  <si>
    <t>飯田まちづくり電力メニューC</t>
  </si>
  <si>
    <t>飯田まちづくり電力メニューD</t>
  </si>
  <si>
    <t>イワタニ長野</t>
  </si>
  <si>
    <t>シェルジャパンメニューA</t>
  </si>
  <si>
    <t>シェルジャパンメニューB</t>
  </si>
  <si>
    <t>シェルジャパンメニューC(残差)</t>
  </si>
  <si>
    <t>石油資源開発</t>
  </si>
  <si>
    <t>越後天然ガスメニューA</t>
  </si>
  <si>
    <t>越後天然ガスメニューB(残差)</t>
  </si>
  <si>
    <t>坂戸ガス</t>
  </si>
  <si>
    <t>デベロップ</t>
  </si>
  <si>
    <t>テレ・マーカー</t>
  </si>
  <si>
    <t>MGCエネルギー</t>
  </si>
  <si>
    <t>福島フェニックス電力</t>
  </si>
  <si>
    <t>美作国電力</t>
  </si>
  <si>
    <t>八幡商事</t>
  </si>
  <si>
    <t>おいでんエネルギーメニューA</t>
  </si>
  <si>
    <t>おいでんエネルギーメニューB</t>
  </si>
  <si>
    <t>おいでんエネルギーメニューC(残差)</t>
  </si>
  <si>
    <t>イシオ</t>
  </si>
  <si>
    <t>北陸電力ビズ・エナジーソリューションメニューA</t>
  </si>
  <si>
    <t>北陸電力ビズ・エナジーソリューションメニューB(残差)</t>
  </si>
  <si>
    <t>リニューアブルトレード</t>
  </si>
  <si>
    <t>ICT伊那みらいでんき(旧:丸紅伊那みらいでんき)メニューA</t>
  </si>
  <si>
    <t>ICT伊那みらいでんき(旧:丸紅伊那みらいでんき)メニューB(残差)</t>
  </si>
  <si>
    <t>富士山エナジー</t>
  </si>
  <si>
    <t>WSエナジー</t>
  </si>
  <si>
    <t>TERA EnergyメニューA</t>
  </si>
  <si>
    <t>TERA EnergyメニューB</t>
  </si>
  <si>
    <t>MCPDメニューA</t>
  </si>
  <si>
    <t>MCPDメニューB(残差)</t>
  </si>
  <si>
    <t>グリーンシティこばやし</t>
  </si>
  <si>
    <t>吉田石油店</t>
  </si>
  <si>
    <t>スマートエナジー熊本</t>
  </si>
  <si>
    <t>福山未来エナジーメニューA</t>
  </si>
  <si>
    <t>福山未来エナジーメニューB(残差)</t>
  </si>
  <si>
    <t>五島市民電力メニューA</t>
  </si>
  <si>
    <t>五島市民電力メニューB</t>
  </si>
  <si>
    <t>五島市民電力メニューC(残差)</t>
  </si>
  <si>
    <t>リストプロパティーズ</t>
  </si>
  <si>
    <t>情熱電力</t>
  </si>
  <si>
    <t>バンプーパワートレーディング合同会社メニューA</t>
  </si>
  <si>
    <t>バンプーパワートレーディング合同会社メニューB(残差)</t>
  </si>
  <si>
    <t>センカク</t>
  </si>
  <si>
    <t>ミナサポ</t>
  </si>
  <si>
    <t>唐津電力</t>
  </si>
  <si>
    <t>RE100電力メニューA</t>
  </si>
  <si>
    <t>RE100電力メニューB</t>
  </si>
  <si>
    <t>RE100電力メニューC</t>
  </si>
  <si>
    <t>RE100電力メニューD</t>
  </si>
  <si>
    <t>RE100電力メニューE(残差)</t>
  </si>
  <si>
    <t>日本エネルギーファーム</t>
  </si>
  <si>
    <t>イーネットワーク</t>
  </si>
  <si>
    <t>スマートエコエナジーメニューA</t>
  </si>
  <si>
    <t>スマートエコエナジーメニューB</t>
  </si>
  <si>
    <t>スマートエコエナジーメニューC</t>
  </si>
  <si>
    <t>スマートエコエナジーメニューD</t>
  </si>
  <si>
    <t>スマートエコエナジーメニューE</t>
  </si>
  <si>
    <t>スマートエコエナジーメニューF</t>
  </si>
  <si>
    <t>LENETS</t>
  </si>
  <si>
    <t>アイエスジー</t>
  </si>
  <si>
    <t>エネクルメニューA</t>
  </si>
  <si>
    <t>エネクルメニューB(残差)</t>
  </si>
  <si>
    <t>フィンテックラボ協同組合</t>
  </si>
  <si>
    <t>新電力新潟</t>
  </si>
  <si>
    <t>タケエイでんきメニューA</t>
  </si>
  <si>
    <t>タケエイでんきメニューB</t>
  </si>
  <si>
    <t>タケエイでんきメニューC(残差)</t>
  </si>
  <si>
    <t>気仙沼グリーンエナジーメニューA</t>
  </si>
  <si>
    <t>気仙沼グリーンエナジーメニューB(残差)</t>
  </si>
  <si>
    <t>ユーラスグリーンエナジーメニューA</t>
  </si>
  <si>
    <t>ユーラスグリーンエナジーメニューB(残差)</t>
  </si>
  <si>
    <t>酒田天然瓦斯</t>
  </si>
  <si>
    <t>東亜ガス</t>
  </si>
  <si>
    <t>三河の山里コミュニティパワーメニューA</t>
  </si>
  <si>
    <t>三河の山里コミュニティパワーメニューB(残差)</t>
  </si>
  <si>
    <t>新潟スワンエナジーメニューA</t>
  </si>
  <si>
    <t>新潟スワンエナジーメニューB</t>
  </si>
  <si>
    <t>新潟スワンエナジーメニューC</t>
  </si>
  <si>
    <t>新潟スワンエナジーメニューD(残差)</t>
  </si>
  <si>
    <t>グリーンピープルズパワー</t>
  </si>
  <si>
    <t>マルイファシリティーズ</t>
  </si>
  <si>
    <t>デンケン</t>
  </si>
  <si>
    <t>東名メニューA</t>
  </si>
  <si>
    <t>東名メニューB(残差)</t>
  </si>
  <si>
    <t>NTTアノードエナジーメニューA</t>
  </si>
  <si>
    <t>NTTアノードエナジーメニューB(残差)</t>
  </si>
  <si>
    <t>スマート電気</t>
  </si>
  <si>
    <t>唐津パワーホールディングス</t>
  </si>
  <si>
    <t>クリーンエネルギー総合研究所メニューA</t>
  </si>
  <si>
    <t>クリーンエネルギー総合研究所メニューB</t>
  </si>
  <si>
    <t>クリーンエネルギー総合研究所メニューC</t>
  </si>
  <si>
    <t>クリーンエネルギー総合研究所メニューD(残差)</t>
  </si>
  <si>
    <t>かづのパワー</t>
  </si>
  <si>
    <t>UNIVERGYメニューA</t>
  </si>
  <si>
    <t>UNIVERGYメニューB(残差)</t>
  </si>
  <si>
    <t>デジタルグリッドメニューA</t>
  </si>
  <si>
    <t>デジタルグリッドメニューB</t>
  </si>
  <si>
    <t>デジタルグリッドメニューC</t>
  </si>
  <si>
    <t>デジタルグリッドメニューD</t>
  </si>
  <si>
    <t>デジタルグリッドメニューE</t>
  </si>
  <si>
    <t>デジタルグリッドメニューF</t>
  </si>
  <si>
    <t>デジタルグリッドメニューG(残差)</t>
  </si>
  <si>
    <t>西九州させぼパワーズメニューA</t>
  </si>
  <si>
    <t>西九州させぼパワーズメニューB</t>
  </si>
  <si>
    <t>西九州させぼパワーズメニューC(残差)</t>
  </si>
  <si>
    <t>たんたんエナジーメニューA</t>
  </si>
  <si>
    <t>たんたんエナジーメニューB(残差)</t>
  </si>
  <si>
    <t>能勢・豊能まちづくりメニューA</t>
  </si>
  <si>
    <t>能勢・豊能まちづくりメニューB(残差)</t>
  </si>
  <si>
    <t>再エネ思考電力</t>
  </si>
  <si>
    <t>スマート</t>
  </si>
  <si>
    <t>ジャパネットサービスイノベーション</t>
  </si>
  <si>
    <t>KBN</t>
  </si>
  <si>
    <t>しおさい電力メニューA</t>
  </si>
  <si>
    <t>しおさい電力メニューB</t>
  </si>
  <si>
    <t>しおさい電力メニューC(残差)</t>
  </si>
  <si>
    <t>会津エナジーメニューA</t>
  </si>
  <si>
    <t>会津エナジーメニューB</t>
  </si>
  <si>
    <t>会津エナジーメニューC</t>
  </si>
  <si>
    <t>会津エナジーメニューD</t>
  </si>
  <si>
    <t>会津エナジーメニューE</t>
  </si>
  <si>
    <t>会津エナジーメニューF</t>
  </si>
  <si>
    <t>会津エナジーメニューG</t>
  </si>
  <si>
    <t>会津エナジーメニューH</t>
  </si>
  <si>
    <t>会津エナジーメニューI</t>
  </si>
  <si>
    <t>会津エナジーメニューJ</t>
  </si>
  <si>
    <t>会津エナジーメニューK</t>
  </si>
  <si>
    <t>会津エナジーメニューL(残差)</t>
  </si>
  <si>
    <t>うべ未来エネルギーメニューA</t>
  </si>
  <si>
    <t>うべ未来エネルギーメニューB(残差)</t>
  </si>
  <si>
    <t>永井自動車工業</t>
  </si>
  <si>
    <t>陸前高田しみんエネルギー</t>
  </si>
  <si>
    <t>チャームドライフ</t>
  </si>
  <si>
    <t>スターティアメニューA</t>
  </si>
  <si>
    <t>スターティアメニューB(残差)</t>
  </si>
  <si>
    <t>東広島スマートエネルギー</t>
  </si>
  <si>
    <t>旭化成メニューA</t>
  </si>
  <si>
    <t>旭化成メニューB</t>
  </si>
  <si>
    <t>旭化成メニューC</t>
  </si>
  <si>
    <t>旭化成メニューD</t>
  </si>
  <si>
    <t>旭化成メニューE</t>
  </si>
  <si>
    <t>旭化成メニューF</t>
  </si>
  <si>
    <t>旭化成メニューG</t>
  </si>
  <si>
    <t>京和ガス</t>
  </si>
  <si>
    <t>KMパワー</t>
  </si>
  <si>
    <t>Okazaki</t>
  </si>
  <si>
    <t>エフオンメニューA</t>
  </si>
  <si>
    <t>エフオンメニューB</t>
  </si>
  <si>
    <t>エフオンメニューC</t>
  </si>
  <si>
    <t>エフオンメニューD</t>
  </si>
  <si>
    <t>岡崎さくら電力</t>
  </si>
  <si>
    <t>旭マルヰ(旧：旭マルヰガス)</t>
  </si>
  <si>
    <t>ENEOSリニューアブル・エナジー・ソリューションズ(旧：JREトレーディング)</t>
  </si>
  <si>
    <t>Castleton Commodities Japan合同会社</t>
  </si>
  <si>
    <t>神戸電力</t>
  </si>
  <si>
    <t>Valhall合同会社</t>
  </si>
  <si>
    <t>エア・ウォーター・ライフソリューション</t>
  </si>
  <si>
    <t>生活協同組合ひろしまメニューA</t>
  </si>
  <si>
    <t>生活協同組合ひろしまメニューB(残差)</t>
  </si>
  <si>
    <t>RenoLabo</t>
  </si>
  <si>
    <t>アークエルテクノロジーズ</t>
  </si>
  <si>
    <t>エルメック</t>
  </si>
  <si>
    <t>オズエナジー</t>
  </si>
  <si>
    <t>レモンガス</t>
  </si>
  <si>
    <t>日本海水</t>
  </si>
  <si>
    <t>しろくま電力メニューA</t>
  </si>
  <si>
    <t>しろくま電力メニューB</t>
  </si>
  <si>
    <t>しろくま電力メニューC(残差)</t>
  </si>
  <si>
    <t>中小企業支援</t>
  </si>
  <si>
    <t>サントラベラーズサービス有限会社</t>
  </si>
  <si>
    <t>八千代エンジニヤリング</t>
  </si>
  <si>
    <t>神楽電力メニューA</t>
  </si>
  <si>
    <t>神楽電力メニューB</t>
  </si>
  <si>
    <t>神楽電力メニューC(残差)</t>
  </si>
  <si>
    <t>ゆきぐに新電力</t>
  </si>
  <si>
    <t>ながさきサステナエナジー</t>
  </si>
  <si>
    <t>葛尾創生電力</t>
  </si>
  <si>
    <t>EFでんき(旧：ライフエナジー)メニューA</t>
  </si>
  <si>
    <t>EFでんき(旧：ライフエナジー)メニューB</t>
  </si>
  <si>
    <t>EFでんき(旧：ライフエナジー)メニューC(残差)</t>
  </si>
  <si>
    <t>グルーヴエナジー</t>
  </si>
  <si>
    <t>高知ニューエナジー</t>
  </si>
  <si>
    <t>もみじ電力</t>
  </si>
  <si>
    <t>縁人</t>
  </si>
  <si>
    <t>T＆Tエナジー</t>
  </si>
  <si>
    <t>ルークメニューA</t>
  </si>
  <si>
    <t>ルークメニューB(残差)</t>
  </si>
  <si>
    <t>かけがわ報徳パワー</t>
  </si>
  <si>
    <t>SustainableEnergy</t>
  </si>
  <si>
    <t>穂の国とよはし電力</t>
  </si>
  <si>
    <t>イワタニセントラル北海道</t>
  </si>
  <si>
    <t>ホームタウンエナジーメニューA</t>
  </si>
  <si>
    <t>ホームタウンエナジーメニューB(残差)</t>
  </si>
  <si>
    <t>彩の国でんき</t>
  </si>
  <si>
    <t>みやきエネルギー</t>
  </si>
  <si>
    <t>クリーンベンチャー21</t>
  </si>
  <si>
    <t>三河商事</t>
  </si>
  <si>
    <t>沖縄新エネ開発</t>
  </si>
  <si>
    <t>ほくだん</t>
  </si>
  <si>
    <t>エスコ</t>
  </si>
  <si>
    <t>Qvou</t>
  </si>
  <si>
    <t>住友商事メニューA</t>
  </si>
  <si>
    <t>住友商事メニューB(残差)</t>
  </si>
  <si>
    <t>丸の内電力</t>
  </si>
  <si>
    <t>中京電力</t>
  </si>
  <si>
    <t>クオリティプラス</t>
  </si>
  <si>
    <t>Y.W.C.メニューA</t>
  </si>
  <si>
    <t>Y.W.C.メニューB(残差)</t>
  </si>
  <si>
    <t>MTエナジー</t>
  </si>
  <si>
    <t>TGオクトパスエナジーメニューA</t>
  </si>
  <si>
    <t>TGオクトパスエナジーメニューB</t>
  </si>
  <si>
    <t>東北電力フロンティアメニューA</t>
  </si>
  <si>
    <t>東北電力フロンティアメニューB(残差)</t>
  </si>
  <si>
    <t>ファラデー</t>
  </si>
  <si>
    <t>三菱HCキャピタルエナジー</t>
  </si>
  <si>
    <t>Meisin</t>
  </si>
  <si>
    <t>大塚ビジネスサポート</t>
  </si>
  <si>
    <t>出雲ケーブルビジョン</t>
  </si>
  <si>
    <t>いずも縁結び電力</t>
  </si>
  <si>
    <t>恵那電力メニューA</t>
  </si>
  <si>
    <t>恵那電力メニューB(残差)</t>
  </si>
  <si>
    <t>宇都宮ライトパワーメニューA</t>
  </si>
  <si>
    <t>宇都宮ライトパワーメニューB(残差)</t>
  </si>
  <si>
    <t>帯広電力</t>
  </si>
  <si>
    <t>フジ物産</t>
  </si>
  <si>
    <t>金沢エナジーメニューA</t>
  </si>
  <si>
    <t>金沢エナジーメニューB(残差)</t>
  </si>
  <si>
    <t>なんとエナジー</t>
  </si>
  <si>
    <t>ボーダレス・ジャパン</t>
  </si>
  <si>
    <t>ワットメニューA</t>
  </si>
  <si>
    <t>ワットメニューB</t>
  </si>
  <si>
    <t>ジケイ・スペース</t>
  </si>
  <si>
    <t>広島ガスメニューA</t>
  </si>
  <si>
    <t>広島ガスメニューB(残差)</t>
  </si>
  <si>
    <t>IQg</t>
  </si>
  <si>
    <t>最適でんき（旧：エナジーサプライ）</t>
  </si>
  <si>
    <t>FPSメニューA</t>
  </si>
  <si>
    <t>FPSメニューB</t>
  </si>
  <si>
    <t>FPSメニューC</t>
  </si>
  <si>
    <t>FPSメニューD</t>
  </si>
  <si>
    <t>FPSメニューE</t>
  </si>
  <si>
    <t>FPSメニューF</t>
  </si>
  <si>
    <t>FPSメニューG(残差)</t>
  </si>
  <si>
    <t>大熊るるるん電力</t>
  </si>
  <si>
    <t>レックスメニューA</t>
  </si>
  <si>
    <t>おきたま新電力メニューA</t>
  </si>
  <si>
    <t>おきたま新電力メニューB(残差)</t>
  </si>
  <si>
    <t>河原実業</t>
  </si>
  <si>
    <t>stc</t>
  </si>
  <si>
    <t>工営エナジーメニューA</t>
  </si>
  <si>
    <t>アースシグナルソリューションズ</t>
  </si>
  <si>
    <t>シントウエナジー</t>
  </si>
  <si>
    <t>那須野ヶ原みらい電力</t>
  </si>
  <si>
    <t>柏崎あい・あーるエナジー</t>
  </si>
  <si>
    <t>京セラメニューA</t>
  </si>
  <si>
    <t>鳥取みらい電力</t>
  </si>
  <si>
    <t>鈴鹿グリーンエナジー</t>
  </si>
  <si>
    <t>一般社団法人東北自動車産業グリーンエネルギー普及協会</t>
  </si>
  <si>
    <t>刈谷知立みらい電力メニューA</t>
  </si>
  <si>
    <t>パワーエックスメニューA</t>
  </si>
  <si>
    <t>パワーエックスメニューB</t>
  </si>
  <si>
    <t>パワーエックスメニューC(残差)</t>
  </si>
  <si>
    <t>いちのみや未来エネルギーメニューA</t>
  </si>
  <si>
    <t>岡谷酸素</t>
  </si>
  <si>
    <t>絆</t>
  </si>
  <si>
    <t>東北エネルギーサービスメニューA</t>
  </si>
  <si>
    <t>東北エネルギーサービスメニューB</t>
  </si>
  <si>
    <t>東北エネルギーサービスメニューC</t>
  </si>
  <si>
    <t>いなしきエナジー</t>
  </si>
  <si>
    <t>ながのスマートパワー</t>
  </si>
  <si>
    <t>ホクレン油機サービス</t>
  </si>
  <si>
    <t>JR東日本商事メニューA</t>
  </si>
  <si>
    <t>JR東日本商事メニューB(残差)</t>
  </si>
  <si>
    <t>岡山ガス</t>
  </si>
  <si>
    <t>合同会社グリーンパワーリテイリング</t>
  </si>
  <si>
    <t>川崎未来エナジーメニューA</t>
  </si>
  <si>
    <t>いずみみらい</t>
  </si>
  <si>
    <t>アット東京メニューA</t>
  </si>
  <si>
    <t>アット東京メニューB(残差)</t>
  </si>
  <si>
    <t>つるエネルギー</t>
  </si>
  <si>
    <t>川重商事</t>
  </si>
  <si>
    <t>JERA CrossメニューA</t>
  </si>
  <si>
    <t>JERA CrossメニューB</t>
  </si>
  <si>
    <t>JERA CrossメニューC</t>
  </si>
  <si>
    <t>飛騨高山電力メニューA</t>
  </si>
  <si>
    <t>リボンエナジー</t>
  </si>
  <si>
    <t>大崎クリエーション</t>
  </si>
  <si>
    <t>UPXメニューA</t>
  </si>
  <si>
    <t>UPXメニューB</t>
  </si>
  <si>
    <t>UPXメニューC(残差)</t>
  </si>
  <si>
    <t>MiraiつのエナジーメニューA</t>
  </si>
  <si>
    <t>山口グリーンエネルギー</t>
  </si>
  <si>
    <t>はちまんたいジオパワーメニューA</t>
  </si>
  <si>
    <t>はちまんたいジオパワーメニューB(残差)</t>
  </si>
  <si>
    <t>アイモバイル</t>
  </si>
  <si>
    <t>北海道電力ネットワーク</t>
  </si>
  <si>
    <t>東北電力ネットワーク</t>
  </si>
  <si>
    <t>東京電力パワーグリッド</t>
  </si>
  <si>
    <t>中部電力パワーグリッド</t>
  </si>
  <si>
    <t>北陸電力送配電</t>
  </si>
  <si>
    <t>関西電力送配電</t>
  </si>
  <si>
    <t>中国電力ネットワーク</t>
  </si>
  <si>
    <t>四国電力送配電</t>
  </si>
  <si>
    <t>九州電力送配電</t>
  </si>
  <si>
    <t>沖縄電力</t>
  </si>
  <si>
    <t>代替値</t>
    <rPh sb="0" eb="2">
      <t>ダイタイ</t>
    </rPh>
    <rPh sb="2" eb="3">
      <t>アタイ</t>
    </rPh>
    <phoneticPr fontId="2"/>
  </si>
  <si>
    <t>__2025</t>
    <phoneticPr fontId="2"/>
  </si>
  <si>
    <t>0.415</t>
    <phoneticPr fontId="2"/>
  </si>
  <si>
    <t>__2025関西電力メニューA</t>
  </si>
  <si>
    <t>__2025関西電力メニューB</t>
  </si>
  <si>
    <t>__2025関西電力メニューC</t>
  </si>
  <si>
    <t>__2025関西電力メニューD</t>
  </si>
  <si>
    <t>__2025関西電力メニューE</t>
  </si>
  <si>
    <t>__2025関西電力メニューF</t>
  </si>
  <si>
    <t>__2025関西電力メニューG</t>
  </si>
  <si>
    <t>__2025関西電力メニューH</t>
  </si>
  <si>
    <t>__2025関西電力メニューI</t>
  </si>
  <si>
    <t>__2025関西電力メニューJ(残差)</t>
  </si>
  <si>
    <t>__2025イーレックス</t>
  </si>
  <si>
    <t>__2025リエスパワー</t>
  </si>
  <si>
    <t>__2025エバーグリーン・リテイリングメニューA</t>
  </si>
  <si>
    <t>__2025エバーグリーン・マーケティングメニューA</t>
  </si>
  <si>
    <t>__2025エバーグリーン・マーケティングメニューB(残差)</t>
  </si>
  <si>
    <t>__2025SEウイングズ</t>
  </si>
  <si>
    <t>__2025イーセルメニューA</t>
  </si>
  <si>
    <t>__2025イーセルメニューB(残差)</t>
  </si>
  <si>
    <t>__2025エネットメニューA</t>
  </si>
  <si>
    <t>__2025エネットメニューB</t>
  </si>
  <si>
    <t>__2025エネットメニューC</t>
  </si>
  <si>
    <t>__2025エネットメニューD</t>
  </si>
  <si>
    <t>__2025エネットメニューE</t>
  </si>
  <si>
    <t>__2025エネットメニューF(残差)</t>
  </si>
  <si>
    <t>__2025須賀川瓦斯メニューA</t>
  </si>
  <si>
    <t>__2025須賀川瓦斯メニューB</t>
  </si>
  <si>
    <t>__2025須賀川瓦斯メニューC</t>
  </si>
  <si>
    <t>__2025須賀川瓦斯メニューD(残差)</t>
  </si>
  <si>
    <t>__2025出光興産メニューA</t>
  </si>
  <si>
    <t>__2025出光興産メニューB</t>
  </si>
  <si>
    <t>__2025出光興産メニューC</t>
  </si>
  <si>
    <t>__2025出光興産メニューD(残差)</t>
  </si>
  <si>
    <t>__2025オプテージメニューA</t>
  </si>
  <si>
    <t>__2025オプテージメニューB(残差)</t>
  </si>
  <si>
    <t>__2025エネサーブメニューA</t>
  </si>
  <si>
    <t>__2025エネサーブメニューB(残差)</t>
  </si>
  <si>
    <t>__2025エネワンでんきメニューA</t>
  </si>
  <si>
    <t>__2025エネワンでんきメニューB(残差)</t>
  </si>
  <si>
    <t>__2025ミツウロコグリーンエネルギーメニューA</t>
  </si>
  <si>
    <t>__2025ミツウロコグリーンエネルギーメニューB</t>
  </si>
  <si>
    <t>__2025ミツウロコグリーンエネルギーメニューC</t>
  </si>
  <si>
    <t>__2025ミツウロコグリーンエネルギーメニューD</t>
  </si>
  <si>
    <t>__2025ミツウロコグリーンエネルギーメニューE</t>
  </si>
  <si>
    <t>__2025ミツウロコグリーンエネルギーメニューF</t>
  </si>
  <si>
    <t>__2025ミツウロコグリーンエネルギーメニューG</t>
  </si>
  <si>
    <t>__2025ミツウロコグリーンエネルギーメニューH</t>
  </si>
  <si>
    <t>__2025ミツウロコグリーンエネルギーメニューI</t>
  </si>
  <si>
    <t>__2025ミツウロコグリーンエネルギーメニューJ</t>
  </si>
  <si>
    <t>__2025ミツウロコグリーンエネルギーメニューK(残差)</t>
  </si>
  <si>
    <t>__2025リエネメニューA</t>
  </si>
  <si>
    <t>__2025リエネメニューB</t>
  </si>
  <si>
    <t>__2025リエネメニューC(残差)</t>
  </si>
  <si>
    <t>__2025ネクストパワーやまとメニューA</t>
  </si>
  <si>
    <t>__2025ネクストパワーやまとメニューB</t>
  </si>
  <si>
    <t>__2025ネクストパワーやまとメニューC(残差)</t>
  </si>
  <si>
    <t>__2025日本テクノメニューA</t>
  </si>
  <si>
    <t>__2025日本テクノメニューB(残差)</t>
  </si>
  <si>
    <t>__2025中央電力エナジーメニューA</t>
  </si>
  <si>
    <t>__2025中央電力エナジーメニューB</t>
  </si>
  <si>
    <t>__2025中央電力エナジーメニューC</t>
  </si>
  <si>
    <t>__2025中央電力エナジーメニューD(残差)</t>
  </si>
  <si>
    <t>__2025LooopメニューA</t>
  </si>
  <si>
    <t>__2025LooopメニューB</t>
  </si>
  <si>
    <t>__2025LooopメニューC(残差)</t>
  </si>
  <si>
    <t>__2025ナンワ(旧：ナンワエナジー)</t>
  </si>
  <si>
    <t>__2025静岡ガス＆パワーメニューA</t>
  </si>
  <si>
    <t>__2025静岡ガス＆パワーメニューB</t>
  </si>
  <si>
    <t>__2025静岡ガス＆パワーメニューC</t>
  </si>
  <si>
    <t>__2025静岡ガス＆パワーメニューD</t>
  </si>
  <si>
    <t>__2025静岡ガス＆パワーメニューE</t>
  </si>
  <si>
    <t>__2025静岡ガス＆パワーメニューF(残差)</t>
  </si>
  <si>
    <t>__2025荏原環境プラントメニューA</t>
  </si>
  <si>
    <t>__2025荏原環境プラントメニューB</t>
  </si>
  <si>
    <t>__2025荏原環境プラントメニューC</t>
  </si>
  <si>
    <t>__2025荏原環境プラントメニューD</t>
  </si>
  <si>
    <t>__2025荏原環境プラントメニューE</t>
  </si>
  <si>
    <t>__2025荏原環境プラントメニューF</t>
  </si>
  <si>
    <t>__2025荏原環境プラントメニューG</t>
  </si>
  <si>
    <t>__2025荏原環境プラントメニューH</t>
  </si>
  <si>
    <t>__2025荏原環境プラントメニューI</t>
  </si>
  <si>
    <t>__2025荏原環境プラントメニューJ</t>
  </si>
  <si>
    <t>__2025荏原環境プラントメニューK</t>
  </si>
  <si>
    <t>__2025荏原環境プラントメニューL</t>
  </si>
  <si>
    <t>__2025荏原環境プラントメニューM</t>
  </si>
  <si>
    <t>__2025荏原環境プラントメニューN</t>
  </si>
  <si>
    <t>__2025荏原環境プラントメニューO</t>
  </si>
  <si>
    <t>__2025荏原環境プラントメニューP</t>
  </si>
  <si>
    <t>__2025荏原環境プラントメニューQ</t>
  </si>
  <si>
    <t>__2025荏原環境プラントメニューR(残差)</t>
  </si>
  <si>
    <t>__2025東京エコサービスメニューA</t>
  </si>
  <si>
    <t>__2025東京エコサービスメニューB(残差)</t>
  </si>
  <si>
    <t>__2025ダイヤモンドパワーメニューA</t>
  </si>
  <si>
    <t>__2025ダイヤモンドパワーメニューB</t>
  </si>
  <si>
    <t>__2025ダイヤモンドパワーメニューC</t>
  </si>
  <si>
    <t>__2025ダイヤモンドパワーメニューD</t>
  </si>
  <si>
    <t>__2025新出光メニューA</t>
  </si>
  <si>
    <t>__2025新出光メニューB</t>
  </si>
  <si>
    <t>__2025新出光メニューC</t>
  </si>
  <si>
    <t>__2025新出光メニューD</t>
  </si>
  <si>
    <t>__2025新出光メニューE</t>
  </si>
  <si>
    <t>__2025新出光メニューF</t>
  </si>
  <si>
    <t>__2025新出光メニューG</t>
  </si>
  <si>
    <t>__2025新出光メニューH</t>
  </si>
  <si>
    <t>__2025新出光メニューI</t>
  </si>
  <si>
    <t>__2025新出光メニューJ</t>
  </si>
  <si>
    <t>__2025新出光メニューK(残差)</t>
  </si>
  <si>
    <t>__2025セントラル石油瓦斯</t>
  </si>
  <si>
    <t>__2025一般財団法人泉佐野電力</t>
  </si>
  <si>
    <t>__2025コスモエネルギーソリューションズメニューA</t>
  </si>
  <si>
    <t>__2025コスモエネルギーソリューションズメニューB</t>
  </si>
  <si>
    <t>__2025コスモエネルギーソリューションズメニューC</t>
  </si>
  <si>
    <t>__2025コスモエネルギーソリューションズメニューD</t>
  </si>
  <si>
    <t>__2025コスモエネルギーソリューションズメニューE(残差)</t>
  </si>
  <si>
    <t>__2025グリーンサークルメニューA</t>
  </si>
  <si>
    <t>__2025グリーンサークルメニューB(残差)</t>
  </si>
  <si>
    <t>__2025北海道瓦斯メニューA</t>
  </si>
  <si>
    <t>__2025北海道瓦斯メニューB(残差)</t>
  </si>
  <si>
    <t>__2025アルカナエナジー</t>
  </si>
  <si>
    <t>__2025新エネルギー開発メニューA</t>
  </si>
  <si>
    <t>__2025新エネルギー開発メニューB</t>
  </si>
  <si>
    <t>__2025伊藤忠エネクスメニューA</t>
  </si>
  <si>
    <t>__2025伊藤忠エネクスメニューB(残差)</t>
  </si>
  <si>
    <t>__2025VーPowerメニューA</t>
  </si>
  <si>
    <t>__2025VーPowerメニューB</t>
  </si>
  <si>
    <t>__2025VーPowerメニューC</t>
  </si>
  <si>
    <t>__2025VーPowerメニューD(残差)</t>
  </si>
  <si>
    <t>__2025大和エネルギー</t>
  </si>
  <si>
    <t>__2025大阪瓦斯メニューA</t>
  </si>
  <si>
    <t>__2025大阪瓦斯メニューB</t>
  </si>
  <si>
    <t>__2025大阪瓦斯メニューC</t>
  </si>
  <si>
    <t>__2025大阪瓦斯メニューD</t>
  </si>
  <si>
    <t>__2025大阪瓦斯メニューE</t>
  </si>
  <si>
    <t>__2025大阪瓦斯メニューF</t>
  </si>
  <si>
    <t>__2025大阪瓦斯メニューG(残差)</t>
  </si>
  <si>
    <t>__2025エフビットコミュニケーションズ　メニューA</t>
  </si>
  <si>
    <t>__2025エフビットコミュニケーションズ　メニューB</t>
  </si>
  <si>
    <t>__2025エフビットコミュニケーションズ　メニューC(残差)</t>
  </si>
  <si>
    <t>__2025ENEOS Power（旧:ENEOS）メニューA</t>
  </si>
  <si>
    <t>__2025ENEOS Power（旧:ENEOS）メニューB</t>
  </si>
  <si>
    <t>__2025ENEOS Power（旧:ENEOS）メニューC</t>
  </si>
  <si>
    <t>__2025ENEOS Power（旧:ENEOS）メニューD</t>
  </si>
  <si>
    <t>__2025ENEOS Power（旧:ENEOS）メニューE</t>
  </si>
  <si>
    <t>__2025ENEOS Power（旧:ENEOS）メニューF(残差)</t>
  </si>
  <si>
    <t>__2025真庭バイオエネルギー</t>
  </si>
  <si>
    <t>__2025三井物産メニューA</t>
  </si>
  <si>
    <t>__2025三井物産メニューB</t>
  </si>
  <si>
    <t>__2025三井物産メニューC</t>
  </si>
  <si>
    <t>__2025三井物産メニューD(残差)</t>
  </si>
  <si>
    <t>__2025オリックスメニューA</t>
  </si>
  <si>
    <t>__2025オリックスメニューB</t>
  </si>
  <si>
    <t>__2025オリックスメニューC</t>
  </si>
  <si>
    <t>__2025オリックスメニューD</t>
  </si>
  <si>
    <t>__2025オリックスメニューE</t>
  </si>
  <si>
    <t>__2025オリックスメニューF</t>
  </si>
  <si>
    <t>__2025オリックスメニューG</t>
  </si>
  <si>
    <t>__2025オリックスメニューH(残差)</t>
  </si>
  <si>
    <t>__2025エネサンス関東</t>
  </si>
  <si>
    <t>__2025UPDATERメニューA</t>
  </si>
  <si>
    <t>__2025UPDATERメニューB(残差)</t>
  </si>
  <si>
    <t>__2025シン・エナジーメニューA</t>
  </si>
  <si>
    <t>__2025シン・エナジーメニューB</t>
  </si>
  <si>
    <t>__2025シン・エナジーメニューC</t>
  </si>
  <si>
    <t>__2025シン・エナジーメニューD</t>
  </si>
  <si>
    <t>__2025シン・エナジーメニューE(残差)</t>
  </si>
  <si>
    <t>__2025サニックスメニューA</t>
  </si>
  <si>
    <t>__2025サニックスメニューB</t>
  </si>
  <si>
    <t>__2025サニックスメニューC</t>
  </si>
  <si>
    <t>__2025サニックスメニューD</t>
  </si>
  <si>
    <t>__2025サニックスメニューE(残差)</t>
  </si>
  <si>
    <t>__2025コンシェルジュメニューA</t>
  </si>
  <si>
    <t>__2025コンシェルジュメニューB(残差)</t>
  </si>
  <si>
    <t>__2025アイ・グリッド・ソリューションズメニューA</t>
  </si>
  <si>
    <t>__2025アイ・グリッド・ソリューションズメニューB(残差)</t>
  </si>
  <si>
    <t>__2025サミットエナジーメニューA</t>
  </si>
  <si>
    <t>__2025サミットエナジーメニューB(残差)</t>
  </si>
  <si>
    <t>__2025リコージャパンメニューA</t>
  </si>
  <si>
    <t>__2025リコージャパンメニューB</t>
  </si>
  <si>
    <t>__2025リコージャパンメニューC</t>
  </si>
  <si>
    <t>__2025リコージャパンメニューD</t>
  </si>
  <si>
    <t>__2025リコージャパンメニューE</t>
  </si>
  <si>
    <t>__2025リコージャパンメニューF(残差)</t>
  </si>
  <si>
    <t>__2025エネルギア・ソリューション・アンド・サービスメニューA</t>
  </si>
  <si>
    <t>__2025エネルギア・ソリューション・アンド・サービスメニューB(残差)</t>
  </si>
  <si>
    <t>__2025東京ガスメニューA</t>
  </si>
  <si>
    <t>__2025東京ガスメニューB</t>
  </si>
  <si>
    <t>__2025東京ガスメニューC</t>
  </si>
  <si>
    <t>__2025東京ガスメニューD</t>
  </si>
  <si>
    <t>__2025東京ガスメニューE</t>
  </si>
  <si>
    <t>__2025東京ガスメニューF(残差)</t>
  </si>
  <si>
    <t>__2025テス・エンジニアリングメニューA</t>
  </si>
  <si>
    <t>__2025テス・エンジニアリングメニューB</t>
  </si>
  <si>
    <t>__2025テス・エンジニアリングメニューC(残差)</t>
  </si>
  <si>
    <t>__2025青梅ガスメニューA</t>
  </si>
  <si>
    <t>__2025青梅ガスメニューB(残差)</t>
  </si>
  <si>
    <t>__2025イーネットワークシステムズメニューA</t>
  </si>
  <si>
    <t>__2025イーネットワークシステムズメニューB</t>
  </si>
  <si>
    <t>__2025イーネットワークシステムズメニューC</t>
  </si>
  <si>
    <t>__2025イーネットワークシステムズメニューD</t>
  </si>
  <si>
    <t>__2025イーネットワークシステムズメニューE(残差)</t>
  </si>
  <si>
    <t>__2025エネアーク関東</t>
  </si>
  <si>
    <t>__2025東急パワーサプライメニューA</t>
  </si>
  <si>
    <t>__2025東急パワーサプライメニューB</t>
  </si>
  <si>
    <t>__2025東急パワーサプライメニューC</t>
  </si>
  <si>
    <t>__2025東急パワーサプライメニューD</t>
  </si>
  <si>
    <t>__2025東急パワーサプライメニューE</t>
  </si>
  <si>
    <t>__2025東急パワーサプライメニューF</t>
  </si>
  <si>
    <t>__2025東急パワーサプライメニューG(残差)</t>
  </si>
  <si>
    <t>__2025王子・伊藤忠エネクス電力販売メニューA</t>
  </si>
  <si>
    <t>__2025王子・伊藤忠エネクス電力販売メニューB</t>
  </si>
  <si>
    <t>__2025王子・伊藤忠エネクス電力販売メニューC</t>
  </si>
  <si>
    <t>__2025王子・伊藤忠エネクス電力販売メニューD</t>
  </si>
  <si>
    <t>__2025王子・伊藤忠エネクス電力販売メニューE</t>
  </si>
  <si>
    <t>__2025王子・伊藤忠エネクス電力販売メニューF</t>
  </si>
  <si>
    <t>__2025王子・伊藤忠エネクス電力販売メニューG(残差)</t>
  </si>
  <si>
    <t>__2025伊藤忠商事メニューA</t>
  </si>
  <si>
    <t>__2025伊藤忠商事メニューB</t>
  </si>
  <si>
    <t>__2025伊藤忠商事メニューC(残差)</t>
  </si>
  <si>
    <t>__2025エコスタイルメニューA</t>
  </si>
  <si>
    <t>__2025エコスタイルメニューB</t>
  </si>
  <si>
    <t>__2025エコスタイルメニューC(残差)</t>
  </si>
  <si>
    <t>__2025入間ガス</t>
  </si>
  <si>
    <t>__2025とんでんホールディングス</t>
  </si>
  <si>
    <t>__2025日鉄エンジニアリングメニューA</t>
  </si>
  <si>
    <t>__2025日鉄エンジニアリングメニューB</t>
  </si>
  <si>
    <t>__2025日鉄エンジニアリングメニューC</t>
  </si>
  <si>
    <t>__2025日鉄エンジニアリングメニューD</t>
  </si>
  <si>
    <t>__2025日鉄エンジニアリングメニューE(残差)</t>
  </si>
  <si>
    <t>__2025auエネルギー＆ライフメニューA</t>
  </si>
  <si>
    <t>__2025auエネルギー＆ライフメニューB</t>
  </si>
  <si>
    <t>__2025auエネルギー＆ライフメニューC(残差)</t>
  </si>
  <si>
    <t>__2025イワタニ関東</t>
  </si>
  <si>
    <t>__2025イワタニ首都圏</t>
  </si>
  <si>
    <t>__2025サーラeエナジーメニューA</t>
  </si>
  <si>
    <t>__2025サーラeエナジーメニューB</t>
  </si>
  <si>
    <t>__2025サーラeエナジーメニューC(残差)</t>
  </si>
  <si>
    <t>__2025地球クラブメニューA</t>
  </si>
  <si>
    <t>__2025地球クラブメニューB</t>
  </si>
  <si>
    <t>__2025西部瓦斯メニューA</t>
  </si>
  <si>
    <t>__2025西部瓦斯メニューB(残差)</t>
  </si>
  <si>
    <t>__2025東邦ガスメニューA</t>
  </si>
  <si>
    <t>__2025東邦ガスメニューB</t>
  </si>
  <si>
    <t>__2025東邦ガスメニューC(残差)</t>
  </si>
  <si>
    <t>__2025シナネンメニューA</t>
  </si>
  <si>
    <t>__2025シナネンメニューB</t>
  </si>
  <si>
    <t>__2025シナネンメニューC</t>
  </si>
  <si>
    <t>__2025シナネンメニューD</t>
  </si>
  <si>
    <t>__2025シナネンメニューE</t>
  </si>
  <si>
    <t>__2025シナネンメニューF</t>
  </si>
  <si>
    <t>__2025シナネンメニューG</t>
  </si>
  <si>
    <t>__2025シナネンメニューH(残差)</t>
  </si>
  <si>
    <t>__2025カワサキグリーンエナジーメニューA</t>
  </si>
  <si>
    <t>__2025カワサキグリーンエナジーメニューB</t>
  </si>
  <si>
    <t>__2025カワサキグリーンエナジーメニューC(残差)</t>
  </si>
  <si>
    <t>__2025大一ガスメニューA</t>
  </si>
  <si>
    <t>__2025大一ガスメニューB</t>
  </si>
  <si>
    <t>__2025大一ガスメニューC(残差)</t>
  </si>
  <si>
    <t>__2025リミックスポイントメニューA</t>
  </si>
  <si>
    <t>__2025リミックスポイントメニューB</t>
  </si>
  <si>
    <t>__2025リミックスポイントメニューC</t>
  </si>
  <si>
    <t>__2025リミックスポイントメニューD(残差)</t>
  </si>
  <si>
    <t>__2025中海テレビ放送</t>
  </si>
  <si>
    <t>__2025パシフィックパワーメニューA</t>
  </si>
  <si>
    <t>__2025パシフィックパワーメニューB</t>
  </si>
  <si>
    <t>__2025パシフィックパワーメニューC(残差)</t>
  </si>
  <si>
    <t>__2025ジェイコム札幌メニューA</t>
  </si>
  <si>
    <t>__2025ジェイコム札幌メニューB(残差)</t>
  </si>
  <si>
    <t>__2025鹿児島電力</t>
  </si>
  <si>
    <t>__2025太陽ガス</t>
  </si>
  <si>
    <t>__2025アーバンエナジーメニューA</t>
  </si>
  <si>
    <t>__2025アーバンエナジーメニューB</t>
  </si>
  <si>
    <t>__2025アーバンエナジーメニューC</t>
  </si>
  <si>
    <t>__2025アーバンエナジーメニューD</t>
  </si>
  <si>
    <t>__2025アーバンエナジーメニューE</t>
  </si>
  <si>
    <t>__2025アーバンエナジーメニューF</t>
  </si>
  <si>
    <t>__2025アーバンエナジーメニューG(残差)</t>
  </si>
  <si>
    <t>__2025パワーネクスト</t>
  </si>
  <si>
    <t>__2025合同会社北上新電力メニューA</t>
  </si>
  <si>
    <t>__2025合同会社北上新電力メニューB(残差)</t>
  </si>
  <si>
    <t>__2025タクマエナジーメニューA</t>
  </si>
  <si>
    <t>__2025タクマエナジーメニューB</t>
  </si>
  <si>
    <t>__2025タクマエナジーメニューC</t>
  </si>
  <si>
    <t>__2025タクマエナジーメニューD</t>
  </si>
  <si>
    <t>__2025タクマエナジーメニューE</t>
  </si>
  <si>
    <t>__2025タクマエナジーメニューF</t>
  </si>
  <si>
    <t>__2025タクマエナジーメニューG</t>
  </si>
  <si>
    <t>__2025タクマエナジーメニューH</t>
  </si>
  <si>
    <t>__2025タクマエナジーメニューI</t>
  </si>
  <si>
    <t>__2025タクマエナジーメニューJ(残差)</t>
  </si>
  <si>
    <t>__2025丸紅新電力メニューA</t>
  </si>
  <si>
    <t>__2025丸紅新電力メニューB</t>
  </si>
  <si>
    <t>__2025丸紅新電力メニューC</t>
  </si>
  <si>
    <t>__2025丸紅新電力メニューD</t>
  </si>
  <si>
    <t>__2025丸紅新電力メニューE</t>
  </si>
  <si>
    <t>__2025丸紅新電力メニューF</t>
  </si>
  <si>
    <t>__2025丸紅新電力メニューG</t>
  </si>
  <si>
    <t>__2025丸紅新電力メニューH</t>
  </si>
  <si>
    <t>__2025丸紅新電力メニューI</t>
  </si>
  <si>
    <t>__2025丸紅新電力メニューJ</t>
  </si>
  <si>
    <t>__2025丸紅新電力メニューK(残差)</t>
  </si>
  <si>
    <t>__2025奈良電力</t>
  </si>
  <si>
    <t>__2025カナデビア（旧:日立造船）メニューA</t>
  </si>
  <si>
    <t>__2025カナデビア（旧:日立造船）メニューB</t>
  </si>
  <si>
    <t>__2025カナデビア（旧:日立造船）メニューC(残差)</t>
  </si>
  <si>
    <t>__2025大東ガスメニューA</t>
  </si>
  <si>
    <t>__2025大東ガスメニューB(残差)</t>
  </si>
  <si>
    <t>__2025パナソニックオペレーショナルエクセレンスメニューA</t>
  </si>
  <si>
    <t>__2025パナソニックオペレーショナルエクセレンスメニューB</t>
  </si>
  <si>
    <t>__2025パナソニックオペレーショナルエクセレンスメニューC(残差)</t>
  </si>
  <si>
    <t>__2025アストモスエネルギー</t>
  </si>
  <si>
    <t>__2025関電エネルギーソリューションメニューA</t>
  </si>
  <si>
    <t>__2025関電エネルギーソリューションメニューB(残差)</t>
  </si>
  <si>
    <t>__2025MCリテールエナジーメニューA</t>
  </si>
  <si>
    <t>__2025MCリテールエナジーメニューB</t>
  </si>
  <si>
    <t>__2025MCリテールエナジーメニューC(残差)</t>
  </si>
  <si>
    <t>__2025北九州パワーメニューA</t>
  </si>
  <si>
    <t>__2025北九州パワーメニューB</t>
  </si>
  <si>
    <t>__2025北九州パワーメニューC(残差)</t>
  </si>
  <si>
    <t>__2025武州瓦斯メニューA</t>
  </si>
  <si>
    <t>__2025武州瓦斯メニューB(残差)</t>
  </si>
  <si>
    <t>__2025リニューアブル・ジャパンメニューA</t>
  </si>
  <si>
    <t>__2025大垣ガス</t>
  </si>
  <si>
    <t>__2025藤田商店メニューA</t>
  </si>
  <si>
    <t>__2025藤田商店メニューB</t>
  </si>
  <si>
    <t>__2025藤田商店メニューC(残差)</t>
  </si>
  <si>
    <t>__2025グローバルエンジニアリングメニューA</t>
  </si>
  <si>
    <t>__2025グローバルエンジニアリングメニューB</t>
  </si>
  <si>
    <t>__2025グローバルエンジニアリングメニューC(残差)</t>
  </si>
  <si>
    <t>__2025九州エナジーメニューA</t>
  </si>
  <si>
    <t>__2025九州エナジーメニューB(残差)</t>
  </si>
  <si>
    <t>__2025トヨタエナジーソリューションズメニューA</t>
  </si>
  <si>
    <t>__2025トヨタエナジーソリューションズメニューB(残差)</t>
  </si>
  <si>
    <t>__2025エナリス・パワー・マーケティングメニューA</t>
  </si>
  <si>
    <t>__2025エナリス・パワー・マーケティングメニューB</t>
  </si>
  <si>
    <t>__2025エナリス・パワー・マーケティングメニューC</t>
  </si>
  <si>
    <t>__2025エナリス・パワー・マーケティングメニューD</t>
  </si>
  <si>
    <t>__2025エナリス・パワー・マーケティングメニューE(残差)</t>
  </si>
  <si>
    <t>__2025歌舞伎エナジー</t>
  </si>
  <si>
    <t>__2025みやまスマートエネルギーメニューA</t>
  </si>
  <si>
    <t>__2025みやまスマートエネルギーメニューB(残差)</t>
  </si>
  <si>
    <t>__2025エフィシエント</t>
  </si>
  <si>
    <t>__2025生活クラブエナジーメニューA</t>
  </si>
  <si>
    <t>__2025生活クラブエナジーメニューB</t>
  </si>
  <si>
    <t>__2025生活クラブエナジーメニューC(残差)</t>
  </si>
  <si>
    <t>__2025生活協同組合コープこうべメニューA</t>
  </si>
  <si>
    <t>__2025生活協同組合コープこうべメニューB</t>
  </si>
  <si>
    <t>__2025生活協同組合コープこうべメニューC(残差)</t>
  </si>
  <si>
    <t>__2025シーエナジー</t>
  </si>
  <si>
    <t>__2025角栄ガス</t>
  </si>
  <si>
    <t>__2025京葉瓦斯メニューA</t>
  </si>
  <si>
    <t>__2025京葉瓦斯メニューB(残差)</t>
  </si>
  <si>
    <t>__2025TOPPANホールディングスメニューA</t>
  </si>
  <si>
    <t>__2025TOPPANホールディングスメニューB</t>
  </si>
  <si>
    <t>__2025TOPPANホールディングスメニューC</t>
  </si>
  <si>
    <t>__2025TOPPANホールディングスメニューD(残差)</t>
  </si>
  <si>
    <t>__2025伊勢崎ガスメニューA</t>
  </si>
  <si>
    <t>__2025伊勢崎ガスメニューB(残差)</t>
  </si>
  <si>
    <t>__2025キヤノンマーケティングジャパン</t>
  </si>
  <si>
    <t>__2025とっとり市民電力メニューA</t>
  </si>
  <si>
    <t>__2025とっとり市民電力メニューB(残差)</t>
  </si>
  <si>
    <t>__2025エクスゲート(旧：イーエムアイ)</t>
  </si>
  <si>
    <t>__2025佐野瓦斯メニューA</t>
  </si>
  <si>
    <t>__2025佐野瓦斯メニューB(残差)</t>
  </si>
  <si>
    <t>__2025桐生瓦斯</t>
  </si>
  <si>
    <t>__2025森の電力メニューA</t>
  </si>
  <si>
    <t>__2025森の電力メニューB(残差)</t>
  </si>
  <si>
    <t>__2025大和ハウス工業メニューA</t>
  </si>
  <si>
    <t>__2025大和ハウス工業メニューB</t>
  </si>
  <si>
    <t>__2025大和ハウス工業メニューC</t>
  </si>
  <si>
    <t>__2025大和ハウス工業メニューD</t>
  </si>
  <si>
    <t>__2025大和ハウス工業メニューE</t>
  </si>
  <si>
    <t>__2025大和ハウス工業メニューF(残差)</t>
  </si>
  <si>
    <t>__2025HTBエナジーメニューA</t>
  </si>
  <si>
    <t>__2025HTBエナジーメニューB(残差)</t>
  </si>
  <si>
    <t>__2025アシストワンエナジー</t>
  </si>
  <si>
    <t>__2025フソウ・エナジー</t>
  </si>
  <si>
    <t>__2025湘南電力メニューA</t>
  </si>
  <si>
    <t>__2025湘南電力メニューB(残差)</t>
  </si>
  <si>
    <t>__2025大東建託パートナーズ</t>
  </si>
  <si>
    <t>__2025Japan電力メニューA</t>
  </si>
  <si>
    <t>__2025Japan電力メニューB(残差)</t>
  </si>
  <si>
    <t>__2025電源開発メニューA</t>
  </si>
  <si>
    <t>__2025電源開発メニューB(残差)</t>
  </si>
  <si>
    <t>__2025鈴与商事メニューA</t>
  </si>
  <si>
    <t>__2025鈴与商事メニューB</t>
  </si>
  <si>
    <t>__2025鈴与商事メニューC</t>
  </si>
  <si>
    <t>__2025鈴与商事メニューD</t>
  </si>
  <si>
    <t>__2025鈴与商事メニューE</t>
  </si>
  <si>
    <t>__2025鈴与商事メニューF</t>
  </si>
  <si>
    <t>__2025鈴与商事メニューG</t>
  </si>
  <si>
    <t>__2025鈴与商事メニューH(残差)</t>
  </si>
  <si>
    <t>__2025ワタミエナジーメニューA</t>
  </si>
  <si>
    <t>__2025ワタミエナジーメニューB(残差)</t>
  </si>
  <si>
    <t>__2025パルシステム電力</t>
  </si>
  <si>
    <t>__2025SBパワーメニューA</t>
  </si>
  <si>
    <t>__2025SBパワーメニューB</t>
  </si>
  <si>
    <t>__2025SBパワーメニューC</t>
  </si>
  <si>
    <t>__2025SBパワーメニューD</t>
  </si>
  <si>
    <t>__2025SBパワーメニューE(残差)</t>
  </si>
  <si>
    <t>__2025NFパワーサービスメニューA</t>
  </si>
  <si>
    <t>__2025NFパワーサービスメニューB(残差)</t>
  </si>
  <si>
    <t>__2025ひおき地域エネルギーメニューA</t>
  </si>
  <si>
    <t>__2025ひおき地域エネルギーメニューB</t>
  </si>
  <si>
    <t>__2025ひおき地域エネルギーメニューC</t>
  </si>
  <si>
    <t>__2025ひおき地域エネルギーメニューD</t>
  </si>
  <si>
    <t>__2025ひおき地域エネルギーメニューE(残差)</t>
  </si>
  <si>
    <t>__2025和歌山電力</t>
  </si>
  <si>
    <t>__2025日本瓦斯(日本ガス)</t>
  </si>
  <si>
    <t>__2025九電みらいエナジーメニューA</t>
  </si>
  <si>
    <t>__2025九電みらいエナジーメニューB(残差)</t>
  </si>
  <si>
    <t>__2025フォレストパワー</t>
  </si>
  <si>
    <t>__2025日高都市ガス</t>
  </si>
  <si>
    <t>__2025アドバンテックメニューA</t>
  </si>
  <si>
    <t>__2025ローカルエナジーメニューA</t>
  </si>
  <si>
    <t>__2025ローカルエナジーメニューB(残差)</t>
  </si>
  <si>
    <t>__2025エネックスメニューA</t>
  </si>
  <si>
    <t>__2025エネックスメニューB</t>
  </si>
  <si>
    <t>__2025レクスポート</t>
  </si>
  <si>
    <t>__2025なでしこ電力メニューA</t>
  </si>
  <si>
    <t>__2025なでしこ電力メニューB(残差)</t>
  </si>
  <si>
    <t>__2025日田グリーン電力メニューA</t>
  </si>
  <si>
    <t>__2025日田グリーン電力メニューB(残差)</t>
  </si>
  <si>
    <t>__2025埼玉ガス</t>
  </si>
  <si>
    <t>__2025宮崎パワーライン</t>
  </si>
  <si>
    <t>__2025パワー・オプティマイザー</t>
  </si>
  <si>
    <t>__2025UーPOWERメニューA</t>
  </si>
  <si>
    <t>__2025UーPOWERメニューB</t>
  </si>
  <si>
    <t>__2025UーPOWERメニューC</t>
  </si>
  <si>
    <t>__2025UーPOWERメニューD</t>
  </si>
  <si>
    <t>__2025UーPOWERメニューE(残差)</t>
  </si>
  <si>
    <t>__2025TTSパワー</t>
  </si>
  <si>
    <t>__2025岩手ウッドパワーメニューA</t>
  </si>
  <si>
    <t>__2025岩手ウッドパワーメニューB(残差)</t>
  </si>
  <si>
    <t>__2025里山パワーワークスメニューA</t>
  </si>
  <si>
    <t>__2025里山パワーワークスメニューB(残差)</t>
  </si>
  <si>
    <t>__2025中之条パワーメニューA</t>
  </si>
  <si>
    <t>__2025中之条パワーメニューB(残差)</t>
  </si>
  <si>
    <t>__2025日産トレーデイングメニューA</t>
  </si>
  <si>
    <t>__2025日産トレーデイングメニューB(残差)</t>
  </si>
  <si>
    <t>__2025エネウィルメニューA</t>
  </si>
  <si>
    <t>__2025エネウィルメニューB(残差)</t>
  </si>
  <si>
    <t>__2025Next Power</t>
  </si>
  <si>
    <t>__2025はりま電力メニューA</t>
  </si>
  <si>
    <t>__2025はりま電力メニューB(残差)</t>
  </si>
  <si>
    <t>__2025浜松新電力メニューA</t>
  </si>
  <si>
    <t>__2025ゼロワットパワーメニューA</t>
  </si>
  <si>
    <t>__2025ゼロワットパワーメニューB</t>
  </si>
  <si>
    <t>__2025ゼロワットパワーメニューC</t>
  </si>
  <si>
    <t>__2025ゼロワットパワーメニューD</t>
  </si>
  <si>
    <t>__2025ゼロワットパワーメニューE</t>
  </si>
  <si>
    <t>__2025ゼロワットパワーメニューF</t>
  </si>
  <si>
    <t>__2025ゼロワットパワーメニューG</t>
  </si>
  <si>
    <t>__2025ゼロワットパワーメニューH</t>
  </si>
  <si>
    <t>__2025ゼロワットパワーメニューI(残差)</t>
  </si>
  <si>
    <t>__2025アストマックスメニューA</t>
  </si>
  <si>
    <t>__2025アストマックスメニューB</t>
  </si>
  <si>
    <t>__2025アストマックスメニューC</t>
  </si>
  <si>
    <t>__2025アストマックスメニューD(残差)</t>
  </si>
  <si>
    <t>__2025やまがた新電力メニューA</t>
  </si>
  <si>
    <t>__2025やまがた新電力メニューB</t>
  </si>
  <si>
    <t>__2025やまがた新電力メニューC</t>
  </si>
  <si>
    <t>__2025やまがた新電力メニューD(残差)</t>
  </si>
  <si>
    <t>__2025一般社団法人東松島みらいとし機構メニューA</t>
  </si>
  <si>
    <t>__2025一般社団法人東松島みらいとし機構メニューB(残差)</t>
  </si>
  <si>
    <t>__2025グリーンパワー大東メニューA</t>
  </si>
  <si>
    <t>__2025グリーンパワー大東メニューB</t>
  </si>
  <si>
    <t>__2025グリーンパワー大東メニューC(残差)</t>
  </si>
  <si>
    <t>__2025シーラソーラー</t>
  </si>
  <si>
    <t>__2025御所野縄文電力</t>
  </si>
  <si>
    <t>__2025カーボンニュートラルメニューA</t>
  </si>
  <si>
    <t>__2025カーボンニュートラルメニューB(残差)</t>
  </si>
  <si>
    <t>__2025宮古新電力メニューA</t>
  </si>
  <si>
    <t>__2025宮古新電力メニューB(残差)</t>
  </si>
  <si>
    <t>__2025長崎地域電力</t>
  </si>
  <si>
    <t>__2025エネアーク関西</t>
  </si>
  <si>
    <t>__2025近畿電力</t>
  </si>
  <si>
    <t>__2025新電力おおいたメニューA</t>
  </si>
  <si>
    <t>__2025新電力おおいたメニューB(残差)</t>
  </si>
  <si>
    <t>__2025日本セレモニー</t>
  </si>
  <si>
    <t>__2025池見石油店</t>
  </si>
  <si>
    <t>__2025芝浦電力メニューA</t>
  </si>
  <si>
    <t>__2025芝浦電力メニューB(残差)</t>
  </si>
  <si>
    <t>__2025地域創生ホールディングス</t>
  </si>
  <si>
    <t>__2025エーコープサービス</t>
  </si>
  <si>
    <t>__2025宮崎瓦斯(旧：宮崎ガスリビング)</t>
  </si>
  <si>
    <t>__2025山陰エレキ・アライアンス</t>
  </si>
  <si>
    <t>__2025ジョヴィ</t>
  </si>
  <si>
    <t>__2025ミライフ東日本 メニューA</t>
  </si>
  <si>
    <t>__2025ミライフ東日本 メニューB(残差)</t>
  </si>
  <si>
    <t>__2025山陰酸素工業</t>
  </si>
  <si>
    <t>__2025武陽ガスメニューA</t>
  </si>
  <si>
    <t>__2025武陽ガスメニューB</t>
  </si>
  <si>
    <t>__2025武陽ガスメニューC(残差)</t>
  </si>
  <si>
    <t>__2025常石商事</t>
  </si>
  <si>
    <t>__2025北海道電力メニューA</t>
  </si>
  <si>
    <t>__2025北海道電力メニューB</t>
  </si>
  <si>
    <t>__2025北海道電力メニューC</t>
  </si>
  <si>
    <t>__2025北海道電力メニューD</t>
  </si>
  <si>
    <t>__2025北海道電力メニューE</t>
  </si>
  <si>
    <t>__2025北海道電力メニューF(残差)</t>
  </si>
  <si>
    <t>__2025東北電力メニューA</t>
  </si>
  <si>
    <t>__2025東北電力メニューB</t>
  </si>
  <si>
    <t>__2025東北電力メニューC</t>
  </si>
  <si>
    <t>__2025東北電力メニューD(残差)</t>
  </si>
  <si>
    <t>__2025東京電力エナジーパートナーメニューA</t>
  </si>
  <si>
    <t>__2025東京電力エナジーパートナーメニューB</t>
  </si>
  <si>
    <t>__2025東京電力エナジーパートナーメニューC</t>
  </si>
  <si>
    <t>__2025東京電力エナジーパートナーメニューD</t>
  </si>
  <si>
    <t>__2025東京電力エナジーパートナーメニューE</t>
  </si>
  <si>
    <t>__2025東京電力エナジーパートナーメニューF</t>
  </si>
  <si>
    <t>__2025東京電力エナジーパートナーメニューG</t>
  </si>
  <si>
    <t>__2025東京電力エナジーパートナーメニューH</t>
  </si>
  <si>
    <t>__2025東京電力エナジーパートナーメニューI</t>
  </si>
  <si>
    <t>__2025東京電力エナジーパートナーメニューJ</t>
  </si>
  <si>
    <t>__2025東京電力エナジーパートナーメニューK</t>
  </si>
  <si>
    <t>__2025東京電力エナジーパートナーメニューL</t>
  </si>
  <si>
    <t>__2025東京電力エナジーパートナーメニューM(残差)</t>
  </si>
  <si>
    <t>__2025中部電力ミライズメニューA</t>
  </si>
  <si>
    <t>__2025中部電力ミライズメニューB(残差)</t>
  </si>
  <si>
    <t>__2025北陸電力メニューA</t>
  </si>
  <si>
    <t>__2025北陸電力メニューB(残差)</t>
  </si>
  <si>
    <t>__2025中国電力メニューA</t>
  </si>
  <si>
    <t>__2025中国電力メニューB</t>
  </si>
  <si>
    <t>__2025中国電力メニューC</t>
  </si>
  <si>
    <t>__2025中国電力メニューD</t>
  </si>
  <si>
    <t>__2025中国電力メニューE</t>
  </si>
  <si>
    <t>__2025中国電力メニューF</t>
  </si>
  <si>
    <t>__2025中国電力メニューG</t>
  </si>
  <si>
    <t>__2025中国電力メニューH(残差)</t>
  </si>
  <si>
    <t>__2025四国電力メニューA</t>
  </si>
  <si>
    <t>__2025四国電力メニューB</t>
  </si>
  <si>
    <t>__2025四国電力メニューC(残差)</t>
  </si>
  <si>
    <t>__2025九州電力メニューA</t>
  </si>
  <si>
    <t>__2025九州電力メニューB(残差)</t>
  </si>
  <si>
    <t>__2025沖縄電力メニューA</t>
  </si>
  <si>
    <t>__2025沖縄電力メニューB(残差)</t>
  </si>
  <si>
    <t>__2025北日本石油</t>
  </si>
  <si>
    <t>__2025千葉電力</t>
  </si>
  <si>
    <t>__2025やめエネルギー</t>
  </si>
  <si>
    <t>__2025アースインフィニティ</t>
  </si>
  <si>
    <t>__2025足利ガス</t>
  </si>
  <si>
    <t>__2025Misumi</t>
  </si>
  <si>
    <t>__2025米子瓦斯</t>
  </si>
  <si>
    <t>__2025エルピオメニューA</t>
  </si>
  <si>
    <t>__2025エルピオメニューB(残差)</t>
  </si>
  <si>
    <t>__2025浜田ガス</t>
  </si>
  <si>
    <t>__2025アメニティ電力</t>
  </si>
  <si>
    <t>__2025岡田建設</t>
  </si>
  <si>
    <t>__2025出雲ガス</t>
  </si>
  <si>
    <t>__2025一般社団法人グリーンコープでんきメニューA</t>
  </si>
  <si>
    <t>__2025一般社団法人グリーンコープでんきメニューB</t>
  </si>
  <si>
    <t>__2025一般社団法人グリーンコープでんきメニューC(残差)</t>
  </si>
  <si>
    <t>__2025公益財団法人東京都環境公社メニューA</t>
  </si>
  <si>
    <t>__2025公益財団法人東京都環境公社メニューB</t>
  </si>
  <si>
    <t>__2025公益財団法人東京都環境公社メニューC</t>
  </si>
  <si>
    <t>__2025ファミリーネット・ジャパンメニューA</t>
  </si>
  <si>
    <t>__2025ファミリーネット・ジャパンメニューB</t>
  </si>
  <si>
    <t>__2025ファミリーネット・ジャパンメニューC</t>
  </si>
  <si>
    <t>__2025ファミリーネット・ジャパンメニューD</t>
  </si>
  <si>
    <t>__2025ファミリーネット・ジャパンメニューE(残差)</t>
  </si>
  <si>
    <t>__2025MKステーションズ</t>
  </si>
  <si>
    <t>__2025フラワーペイメント</t>
  </si>
  <si>
    <t>__2025JTBコミュニケーションデザイン</t>
  </si>
  <si>
    <t>__2025全農エネルギーメニューA</t>
  </si>
  <si>
    <t>__2025全農エネルギーメニューB(残差)</t>
  </si>
  <si>
    <t>__2025ハルエネメニューA</t>
  </si>
  <si>
    <t>__2025ハルエネメニューB</t>
  </si>
  <si>
    <t>__2025ハルエネメニューC(残差)</t>
  </si>
  <si>
    <t>__2025ビビット</t>
  </si>
  <si>
    <t>__2025おおた電力</t>
  </si>
  <si>
    <t>__2025伊藤忠プランテック</t>
  </si>
  <si>
    <t>__2025オカモト</t>
  </si>
  <si>
    <t>__2025キタコー</t>
  </si>
  <si>
    <t>__2025香川電力　メニューA</t>
  </si>
  <si>
    <t>__2025香川電力　メニューB</t>
  </si>
  <si>
    <t>__2025香川電力　メニューC</t>
  </si>
  <si>
    <t>__2025香川電力　メニューD(残差)</t>
  </si>
  <si>
    <t>__2025PinTメニューA</t>
  </si>
  <si>
    <t>__2025PinTメニューB</t>
  </si>
  <si>
    <t>__2025PinTメニューC(残差)</t>
  </si>
  <si>
    <t>__2025沖縄ガスニューパワーメニューA</t>
  </si>
  <si>
    <t>__2025沖縄ガスニューパワーメニューB(残差)</t>
  </si>
  <si>
    <t>__2025諏訪瓦斯</t>
  </si>
  <si>
    <t>__2025エッセンシャルエナジー</t>
  </si>
  <si>
    <t>__2025いちき串木野電力</t>
  </si>
  <si>
    <t>__2025クローバー・テクノロジーズ</t>
  </si>
  <si>
    <t>__2025西武ガス</t>
  </si>
  <si>
    <t>__2025松本ガスメニューA</t>
  </si>
  <si>
    <t>__2025松本ガスメニューB(残差)</t>
  </si>
  <si>
    <t>__2025南部だんだんエナジー</t>
  </si>
  <si>
    <t>__2025エフエネ</t>
  </si>
  <si>
    <t>__2025こなんウルトラパワー</t>
  </si>
  <si>
    <t>__2025CHIBAむつざわエナジー</t>
  </si>
  <si>
    <t>__2025関西空調</t>
  </si>
  <si>
    <t>__2025奥出雲電力</t>
  </si>
  <si>
    <t>__2025レジルメニューA</t>
  </si>
  <si>
    <t>__2025レジルメニューB</t>
  </si>
  <si>
    <t>__2025レジルメニューC</t>
  </si>
  <si>
    <t>__2025レジルメニューD(残差)</t>
  </si>
  <si>
    <t>__2025成田香取エネルギー</t>
  </si>
  <si>
    <t>__2025CWS</t>
  </si>
  <si>
    <t>__2025ふくしま新電力</t>
  </si>
  <si>
    <t>__2025ティーダッシュ合同会社メニューA</t>
  </si>
  <si>
    <t>__2025ティーダッシュ合同会社メニューB(残差)</t>
  </si>
  <si>
    <t>__2025エネクスライフサービス</t>
  </si>
  <si>
    <t>__2025ネイチャーエナジー小国</t>
  </si>
  <si>
    <t>__2025リエスパワーネクスト</t>
  </si>
  <si>
    <t>__2025エネルギーパワー</t>
  </si>
  <si>
    <t>__2025グリムスパワーメニューA</t>
  </si>
  <si>
    <t>__2025グリムスパワーメニューB(残差)</t>
  </si>
  <si>
    <t>__2025自然電力</t>
  </si>
  <si>
    <t>__2025本庄ガス</t>
  </si>
  <si>
    <t>__2025青森県民エナジー</t>
  </si>
  <si>
    <t>__2025国際航業メニューA</t>
  </si>
  <si>
    <t>__2025国際航業メニューB(残差)</t>
  </si>
  <si>
    <t>__2025ローカルでんきメニューA</t>
  </si>
  <si>
    <t>__2025ローカルでんきメニューB(残差)</t>
  </si>
  <si>
    <t>__2025明治産業</t>
  </si>
  <si>
    <t>__2025岡山電力メニューA</t>
  </si>
  <si>
    <t>__2025岡山電力メニューB(残差)</t>
  </si>
  <si>
    <t>__2025ミライフメニューA</t>
  </si>
  <si>
    <t>__2025ミライフメニューB(残差)</t>
  </si>
  <si>
    <t>__2025楽天モバイル(旧：楽天エナジー)メニューA</t>
  </si>
  <si>
    <t>__2025楽天モバイル(旧：楽天エナジー)メニューB</t>
  </si>
  <si>
    <t>__2025楽天モバイル(旧：楽天エナジー)メニューC(残差)</t>
  </si>
  <si>
    <t>__2025うすきエネルギー</t>
  </si>
  <si>
    <t>__2025森のエネルギー</t>
  </si>
  <si>
    <t>__2025岐阜電力メニューA</t>
  </si>
  <si>
    <t>__2025名南共同エネルギー</t>
  </si>
  <si>
    <t>__2025Apaman Energy</t>
  </si>
  <si>
    <t>__2025アストマックス・エネルギーメニューA</t>
  </si>
  <si>
    <t>__2025アストマックス・エネルギーメニューB</t>
  </si>
  <si>
    <t>__2025アストマックス・エネルギーメニューC</t>
  </si>
  <si>
    <t>__2025アストマックス・エネルギーメニューD(残差)</t>
  </si>
  <si>
    <t>__2025ALL GREEN POWER</t>
  </si>
  <si>
    <t>__2025福井電力</t>
  </si>
  <si>
    <t>__2025MKエネルギー</t>
  </si>
  <si>
    <t>__2025エネラボメニューA</t>
  </si>
  <si>
    <t>__2025エネラボメニューB(残差)</t>
  </si>
  <si>
    <t>__2025スマートエナジー磐田メニューA</t>
  </si>
  <si>
    <t>__2025スマートエナジー磐田メニューB</t>
  </si>
  <si>
    <t>__2025スマートエナジー磐田メニューC(残差)</t>
  </si>
  <si>
    <t>__2025そうまIグリッド合同会社</t>
  </si>
  <si>
    <t>__2025エネトレード</t>
  </si>
  <si>
    <t>__2025ニシムラ</t>
  </si>
  <si>
    <t>__2025さくら新電力メニューA</t>
  </si>
  <si>
    <t>__2025さくら新電力メニューB(残差)</t>
  </si>
  <si>
    <t>__2025グローアップ</t>
  </si>
  <si>
    <t>__2025いこま市民パワー</t>
  </si>
  <si>
    <t>__2025おもてなし山形メニューA</t>
  </si>
  <si>
    <t>__2025おもてなし山形メニューB(残差)</t>
  </si>
  <si>
    <t>__2025長野都市ガス</t>
  </si>
  <si>
    <t>__2025上田ガス</t>
  </si>
  <si>
    <t>__2025日本瓦斯メニューA</t>
  </si>
  <si>
    <t>__2025日本瓦斯メニューB(残差)</t>
  </si>
  <si>
    <t>__2025シグナストラスト</t>
  </si>
  <si>
    <t>__2025ゲーテハウス</t>
  </si>
  <si>
    <t>__2025JPエネルギー</t>
  </si>
  <si>
    <t>__2025兵庫電力</t>
  </si>
  <si>
    <t>__2025Cocoテラスたがわ</t>
  </si>
  <si>
    <t>__2025東北電力エナジートレーディング</t>
  </si>
  <si>
    <t>__2025まち未来製作所メニューA</t>
  </si>
  <si>
    <t>__2025まち未来製作所メニューB(残差)</t>
  </si>
  <si>
    <t>__2025どさんこパワー</t>
  </si>
  <si>
    <t>__2025トリニティエナジー</t>
  </si>
  <si>
    <t>__2025LIXIL TEPCO スマートパートナーズ</t>
  </si>
  <si>
    <t>__2025NEXT ONE</t>
  </si>
  <si>
    <t>__2025テラス(旧：ネオ・コーポレーション)</t>
  </si>
  <si>
    <t>__2025つばさでんき(旧：アルファライズ)</t>
  </si>
  <si>
    <t>__2025おおすみ半島スマートエネルギー</t>
  </si>
  <si>
    <t>__2025おきなわコープエナジー</t>
  </si>
  <si>
    <t>__2025久慈地域エネルギーメニューA</t>
  </si>
  <si>
    <t>__2025久慈地域エネルギーメニューB(残差)</t>
  </si>
  <si>
    <t>__2025弘前ガス</t>
  </si>
  <si>
    <t>__2025フォーバルテレコムメニューA</t>
  </si>
  <si>
    <t>__2025フォーバルテレコムメニューB(残差)</t>
  </si>
  <si>
    <t>__2025ストエネ</t>
  </si>
  <si>
    <t>__2025くるめエネルギー</t>
  </si>
  <si>
    <t>__2025松阪新電力</t>
  </si>
  <si>
    <t>__2025ヒューリックプロパティソリューションメニューA</t>
  </si>
  <si>
    <t>__2025ヒューリックプロパティソリューションメニューB(残差)</t>
  </si>
  <si>
    <t>__2025宮崎電力</t>
  </si>
  <si>
    <t>__2025CDエナジーダイレクトメニューA</t>
  </si>
  <si>
    <t>__2025CDエナジーダイレクトメニューB(残差)</t>
  </si>
  <si>
    <t>__2025Q.ENESTでんきメニューA</t>
  </si>
  <si>
    <t>__2025Q.ENESTでんきメニューB</t>
  </si>
  <si>
    <t>__2025Q.ENESTでんきメニューC</t>
  </si>
  <si>
    <t>__2025ぶんごおおのエナジーメニューA</t>
  </si>
  <si>
    <t>__2025ぶんごおおのエナジーメニューB</t>
  </si>
  <si>
    <t>__2025ヴィジョナリーパワー</t>
  </si>
  <si>
    <t>__2025有明エナジー</t>
  </si>
  <si>
    <t>__2025厚木瓦斯メニューA</t>
  </si>
  <si>
    <t>__2025厚木瓦斯メニューB(残差)</t>
  </si>
  <si>
    <t>__2025エネ・ビジョン</t>
  </si>
  <si>
    <t>__2025イワタニ三重</t>
  </si>
  <si>
    <t>__2025マルヰ</t>
  </si>
  <si>
    <t>__2025大多喜ガスメニューA</t>
  </si>
  <si>
    <t>__2025大多喜ガスメニューB(残差)</t>
  </si>
  <si>
    <t>__2025鈴与電力メニューA</t>
  </si>
  <si>
    <t>__2025鈴与電力メニューB</t>
  </si>
  <si>
    <t>__2025鈴与電力メニューC</t>
  </si>
  <si>
    <t>__2025鈴与電力メニューD</t>
  </si>
  <si>
    <t>__2025鈴与電力メニューE</t>
  </si>
  <si>
    <t>__2025鈴与電力メニューF</t>
  </si>
  <si>
    <t>__2025鈴与電力メニューG</t>
  </si>
  <si>
    <t>__2025鈴与電力メニューH</t>
  </si>
  <si>
    <t>__2025鈴与電力メニューI</t>
  </si>
  <si>
    <t>__2025鈴与電力メニューJ</t>
  </si>
  <si>
    <t>__2025鈴与電力メニューK</t>
  </si>
  <si>
    <t>__2025鈴与電力メニューL(残差)</t>
  </si>
  <si>
    <t>__2025コープ電力メニューA</t>
  </si>
  <si>
    <t>__2025コープ電力メニューB(残差)</t>
  </si>
  <si>
    <t>__2025亀岡ふるさとエナジー</t>
  </si>
  <si>
    <t>__2025織戸組メニューA</t>
  </si>
  <si>
    <t>__2025ふかやeパワーメニューA</t>
  </si>
  <si>
    <t>__2025ふかやeパワーメニューB(残差)</t>
  </si>
  <si>
    <t>__2025Link Life</t>
  </si>
  <si>
    <t>__2025グローバルキャスト</t>
  </si>
  <si>
    <t>__2025日本エネルギー総合システムメニューA</t>
  </si>
  <si>
    <t>__2025日本エネルギー総合システムメニューB</t>
  </si>
  <si>
    <t>__2025日本エネルギー総合システムメニューC</t>
  </si>
  <si>
    <t>__2025日本エネルギー総合システムメニューD</t>
  </si>
  <si>
    <t>__2025日本エネルギー総合システムメニューE</t>
  </si>
  <si>
    <t>__2025日本エネルギー総合システムメニューF</t>
  </si>
  <si>
    <t>__2025日本エネルギー総合システムメニューG(残差)</t>
  </si>
  <si>
    <t>__2025イワタニ東海</t>
  </si>
  <si>
    <t>__2025ところざわ未来電力メニューA</t>
  </si>
  <si>
    <t>__2025ところざわ未来電力メニューB</t>
  </si>
  <si>
    <t>__2025ところざわ未来電力メニューC(残差)</t>
  </si>
  <si>
    <t>__2025朝日ガスエナジー</t>
  </si>
  <si>
    <t>__2025エネファントメニューA</t>
  </si>
  <si>
    <t>__2025エネファントメニューB</t>
  </si>
  <si>
    <t>__2025エネファントメニューC(残差)</t>
  </si>
  <si>
    <t>__2025エスエナジー</t>
  </si>
  <si>
    <t>__2025フリクト電力(旧：Mpower)</t>
  </si>
  <si>
    <t>__2025秩父新電力メニューA</t>
  </si>
  <si>
    <t>__2025秩父新電力メニューB</t>
  </si>
  <si>
    <t>__2025秩父新電力メニューC(残差)</t>
  </si>
  <si>
    <t>__2025みよしエナジーメニューA</t>
  </si>
  <si>
    <t>__2025みよしエナジーメニューB(残差)</t>
  </si>
  <si>
    <t>__2025綿半パートナーズ</t>
  </si>
  <si>
    <t>__2025karch</t>
  </si>
  <si>
    <t>__2025かみでん里山公社</t>
  </si>
  <si>
    <t>__2025三郷ひまわりエナジーメニューA</t>
  </si>
  <si>
    <t>__2025球磨村森電力</t>
  </si>
  <si>
    <t>__2025くこくエネルギー</t>
  </si>
  <si>
    <t>__2025エコログ</t>
  </si>
  <si>
    <t>__2025飯田まちづくり電力メニューA</t>
  </si>
  <si>
    <t>__2025飯田まちづくり電力メニューB</t>
  </si>
  <si>
    <t>__2025飯田まちづくり電力メニューC</t>
  </si>
  <si>
    <t>__2025飯田まちづくり電力メニューD</t>
  </si>
  <si>
    <t>__2025イワタニ長野</t>
  </si>
  <si>
    <t>__2025シェルジャパンメニューA</t>
  </si>
  <si>
    <t>__2025シェルジャパンメニューB</t>
  </si>
  <si>
    <t>__2025シェルジャパンメニューC(残差)</t>
  </si>
  <si>
    <t>__2025石油資源開発</t>
  </si>
  <si>
    <t>__2025越後天然ガスメニューA</t>
  </si>
  <si>
    <t>__2025越後天然ガスメニューB(残差)</t>
  </si>
  <si>
    <t>__2025坂戸ガス</t>
  </si>
  <si>
    <t>__2025デベロップ</t>
  </si>
  <si>
    <t>__2025テレ・マーカー</t>
  </si>
  <si>
    <t>__2025MGCエネルギー</t>
  </si>
  <si>
    <t>__2025福島フェニックス電力</t>
  </si>
  <si>
    <t>__2025美作国電力</t>
  </si>
  <si>
    <t>__2025八幡商事</t>
  </si>
  <si>
    <t>__2025おいでんエネルギーメニューA</t>
  </si>
  <si>
    <t>__2025おいでんエネルギーメニューB</t>
  </si>
  <si>
    <t>__2025おいでんエネルギーメニューC(残差)</t>
  </si>
  <si>
    <t>__2025イシオ</t>
  </si>
  <si>
    <t>__2025北陸電力ビズ・エナジーソリューションメニューA</t>
  </si>
  <si>
    <t>__2025北陸電力ビズ・エナジーソリューションメニューB(残差)</t>
  </si>
  <si>
    <t>__2025リニューアブルトレード</t>
  </si>
  <si>
    <t>__2025ICT伊那みらいでんき(旧:丸紅伊那みらいでんき)メニューA</t>
  </si>
  <si>
    <t>__2025ICT伊那みらいでんき(旧:丸紅伊那みらいでんき)メニューB(残差)</t>
  </si>
  <si>
    <t>__2025富士山エナジー</t>
  </si>
  <si>
    <t>__2025WSエナジー</t>
  </si>
  <si>
    <t>__2025TERA EnergyメニューA</t>
  </si>
  <si>
    <t>__2025TERA EnergyメニューB</t>
  </si>
  <si>
    <t>__2025MCPDメニューA</t>
  </si>
  <si>
    <t>__2025MCPDメニューB(残差)</t>
  </si>
  <si>
    <t>__2025グリーンシティこばやし</t>
  </si>
  <si>
    <t>__2025吉田石油店</t>
  </si>
  <si>
    <t>__2025スマートエナジー熊本</t>
  </si>
  <si>
    <t>__2025福山未来エナジーメニューA</t>
  </si>
  <si>
    <t>__2025福山未来エナジーメニューB(残差)</t>
  </si>
  <si>
    <t>__2025五島市民電力メニューA</t>
  </si>
  <si>
    <t>__2025五島市民電力メニューB</t>
  </si>
  <si>
    <t>__2025五島市民電力メニューC(残差)</t>
  </si>
  <si>
    <t>__2025リストプロパティーズ</t>
  </si>
  <si>
    <t>__2025情熱電力</t>
  </si>
  <si>
    <t>__2025バンプーパワートレーディング合同会社メニューA</t>
  </si>
  <si>
    <t>__2025バンプーパワートレーディング合同会社メニューB(残差)</t>
  </si>
  <si>
    <t>__2025センカク</t>
  </si>
  <si>
    <t>__2025ミナサポ</t>
  </si>
  <si>
    <t>__2025唐津電力</t>
  </si>
  <si>
    <t>__2025RE100電力メニューA</t>
  </si>
  <si>
    <t>__2025RE100電力メニューB</t>
  </si>
  <si>
    <t>__2025RE100電力メニューC</t>
  </si>
  <si>
    <t>__2025RE100電力メニューD</t>
  </si>
  <si>
    <t>__2025RE100電力メニューE(残差)</t>
  </si>
  <si>
    <t>__2025日本エネルギーファーム</t>
  </si>
  <si>
    <t>__2025イーネットワーク</t>
  </si>
  <si>
    <t>__2025スマートエコエナジーメニューA</t>
  </si>
  <si>
    <t>__2025スマートエコエナジーメニューB</t>
  </si>
  <si>
    <t>__2025スマートエコエナジーメニューC</t>
  </si>
  <si>
    <t>__2025スマートエコエナジーメニューD</t>
  </si>
  <si>
    <t>__2025スマートエコエナジーメニューE</t>
  </si>
  <si>
    <t>__2025スマートエコエナジーメニューF</t>
  </si>
  <si>
    <t>__2025LENETS</t>
  </si>
  <si>
    <t>__2025アイエスジー</t>
  </si>
  <si>
    <t>__2025エネクルメニューA</t>
  </si>
  <si>
    <t>__2025エネクルメニューB(残差)</t>
  </si>
  <si>
    <t>__2025フィンテックラボ協同組合</t>
  </si>
  <si>
    <t>__2025新電力新潟</t>
  </si>
  <si>
    <t>__2025タケエイでんきメニューA</t>
  </si>
  <si>
    <t>__2025タケエイでんきメニューB</t>
  </si>
  <si>
    <t>__2025タケエイでんきメニューC(残差)</t>
  </si>
  <si>
    <t>__2025気仙沼グリーンエナジーメニューA</t>
  </si>
  <si>
    <t>__2025気仙沼グリーンエナジーメニューB(残差)</t>
  </si>
  <si>
    <t>__2025ユーラスグリーンエナジーメニューA</t>
  </si>
  <si>
    <t>__2025ユーラスグリーンエナジーメニューB(残差)</t>
  </si>
  <si>
    <t>__2025酒田天然瓦斯</t>
  </si>
  <si>
    <t>__2025東亜ガス</t>
  </si>
  <si>
    <t>__2025三河の山里コミュニティパワーメニューA</t>
  </si>
  <si>
    <t>__2025三河の山里コミュニティパワーメニューB(残差)</t>
  </si>
  <si>
    <t>__2025新潟スワンエナジーメニューA</t>
  </si>
  <si>
    <t>__2025新潟スワンエナジーメニューB</t>
  </si>
  <si>
    <t>__2025新潟スワンエナジーメニューC</t>
  </si>
  <si>
    <t>__2025新潟スワンエナジーメニューD(残差)</t>
  </si>
  <si>
    <t>__2025グリーンピープルズパワー</t>
  </si>
  <si>
    <t>__2025マルイファシリティーズ</t>
  </si>
  <si>
    <t>__2025デンケン</t>
  </si>
  <si>
    <t>__2025東名メニューA</t>
  </si>
  <si>
    <t>__2025東名メニューB(残差)</t>
  </si>
  <si>
    <t>__2025NTTアノードエナジーメニューA</t>
  </si>
  <si>
    <t>__2025NTTアノードエナジーメニューB(残差)</t>
  </si>
  <si>
    <t>__2025スマート電気</t>
  </si>
  <si>
    <t>__2025唐津パワーホールディングス</t>
  </si>
  <si>
    <t>__2025クリーンエネルギー総合研究所メニューA</t>
  </si>
  <si>
    <t>__2025クリーンエネルギー総合研究所メニューB</t>
  </si>
  <si>
    <t>__2025クリーンエネルギー総合研究所メニューC</t>
  </si>
  <si>
    <t>__2025クリーンエネルギー総合研究所メニューD(残差)</t>
  </si>
  <si>
    <t>__2025かづのパワー</t>
  </si>
  <si>
    <t>__2025UNIVERGYメニューA</t>
  </si>
  <si>
    <t>__2025UNIVERGYメニューB(残差)</t>
  </si>
  <si>
    <t>__2025デジタルグリッドメニューA</t>
  </si>
  <si>
    <t>__2025デジタルグリッドメニューB</t>
  </si>
  <si>
    <t>__2025デジタルグリッドメニューC</t>
  </si>
  <si>
    <t>__2025デジタルグリッドメニューD</t>
  </si>
  <si>
    <t>__2025デジタルグリッドメニューE</t>
  </si>
  <si>
    <t>__2025デジタルグリッドメニューF</t>
  </si>
  <si>
    <t>__2025デジタルグリッドメニューG(残差)</t>
  </si>
  <si>
    <t>__2025西九州させぼパワーズメニューA</t>
  </si>
  <si>
    <t>__2025西九州させぼパワーズメニューB</t>
  </si>
  <si>
    <t>__2025西九州させぼパワーズメニューC(残差)</t>
  </si>
  <si>
    <t>__2025たんたんエナジーメニューA</t>
  </si>
  <si>
    <t>__2025たんたんエナジーメニューB(残差)</t>
  </si>
  <si>
    <t>__2025能勢・豊能まちづくりメニューA</t>
  </si>
  <si>
    <t>__2025能勢・豊能まちづくりメニューB(残差)</t>
  </si>
  <si>
    <t>__2025再エネ思考電力</t>
  </si>
  <si>
    <t>__2025スマート</t>
  </si>
  <si>
    <t>__2025ジャパネットサービスイノベーション</t>
  </si>
  <si>
    <t>__2025KBN</t>
  </si>
  <si>
    <t>__2025しおさい電力メニューA</t>
  </si>
  <si>
    <t>__2025しおさい電力メニューB</t>
  </si>
  <si>
    <t>__2025しおさい電力メニューC(残差)</t>
  </si>
  <si>
    <t>__2025会津エナジーメニューA</t>
  </si>
  <si>
    <t>__2025会津エナジーメニューB</t>
  </si>
  <si>
    <t>__2025会津エナジーメニューC</t>
  </si>
  <si>
    <t>__2025会津エナジーメニューD</t>
  </si>
  <si>
    <t>__2025会津エナジーメニューE</t>
  </si>
  <si>
    <t>__2025会津エナジーメニューF</t>
  </si>
  <si>
    <t>__2025会津エナジーメニューG</t>
  </si>
  <si>
    <t>__2025会津エナジーメニューH</t>
  </si>
  <si>
    <t>__2025会津エナジーメニューI</t>
  </si>
  <si>
    <t>__2025会津エナジーメニューJ</t>
  </si>
  <si>
    <t>__2025会津エナジーメニューK</t>
  </si>
  <si>
    <t>__2025会津エナジーメニューL(残差)</t>
  </si>
  <si>
    <t>__2025うべ未来エネルギーメニューA</t>
  </si>
  <si>
    <t>__2025うべ未来エネルギーメニューB(残差)</t>
  </si>
  <si>
    <t>__2025永井自動車工業</t>
  </si>
  <si>
    <t>__2025陸前高田しみんエネルギー</t>
  </si>
  <si>
    <t>__2025チャームドライフ</t>
  </si>
  <si>
    <t>__2025スターティアメニューA</t>
  </si>
  <si>
    <t>__2025スターティアメニューB(残差)</t>
  </si>
  <si>
    <t>__2025東広島スマートエネルギー</t>
  </si>
  <si>
    <t>__2025旭化成メニューA</t>
  </si>
  <si>
    <t>__2025旭化成メニューB</t>
  </si>
  <si>
    <t>__2025旭化成メニューC</t>
  </si>
  <si>
    <t>__2025旭化成メニューD</t>
  </si>
  <si>
    <t>__2025旭化成メニューE</t>
  </si>
  <si>
    <t>__2025旭化成メニューF</t>
  </si>
  <si>
    <t>__2025旭化成メニューG</t>
  </si>
  <si>
    <t>__2025京和ガス</t>
  </si>
  <si>
    <t>__2025KMパワー</t>
  </si>
  <si>
    <t>__2025Okazaki</t>
  </si>
  <si>
    <t>__2025エフオンメニューA</t>
  </si>
  <si>
    <t>__2025エフオンメニューB</t>
  </si>
  <si>
    <t>__2025エフオンメニューC</t>
  </si>
  <si>
    <t>__2025エフオンメニューD</t>
  </si>
  <si>
    <t>__2025岡崎さくら電力</t>
  </si>
  <si>
    <t>__2025旭マルヰ(旧：旭マルヰガス)</t>
  </si>
  <si>
    <t>__2025ENEOSリニューアブル・エナジー・ソリューションズ(旧：JREトレーディング)</t>
  </si>
  <si>
    <t>__2025Castleton Commodities Japan合同会社</t>
  </si>
  <si>
    <t>__2025神戸電力</t>
  </si>
  <si>
    <t>__2025Valhall合同会社</t>
  </si>
  <si>
    <t>__2025エア・ウォーター・ライフソリューション</t>
  </si>
  <si>
    <t>__2025生活協同組合ひろしまメニューA</t>
  </si>
  <si>
    <t>__2025生活協同組合ひろしまメニューB(残差)</t>
  </si>
  <si>
    <t>__2025RenoLabo</t>
  </si>
  <si>
    <t>__2025アークエルテクノロジーズ</t>
  </si>
  <si>
    <t>__2025エルメック</t>
  </si>
  <si>
    <t>__2025オズエナジー</t>
  </si>
  <si>
    <t>__2025レモンガス</t>
  </si>
  <si>
    <t>__2025日本海水</t>
  </si>
  <si>
    <t>__2025しろくま電力メニューA</t>
  </si>
  <si>
    <t>__2025しろくま電力メニューB</t>
  </si>
  <si>
    <t>__2025しろくま電力メニューC(残差)</t>
  </si>
  <si>
    <t>__2025中小企業支援</t>
  </si>
  <si>
    <t>__2025サントラベラーズサービス有限会社</t>
  </si>
  <si>
    <t>__2025八千代エンジニヤリング</t>
  </si>
  <si>
    <t>__2025神楽電力メニューA</t>
  </si>
  <si>
    <t>__2025神楽電力メニューB</t>
  </si>
  <si>
    <t>__2025神楽電力メニューC(残差)</t>
  </si>
  <si>
    <t>__2025ゆきぐに新電力</t>
  </si>
  <si>
    <t>__2025ながさきサステナエナジー</t>
  </si>
  <si>
    <t>__2025葛尾創生電力</t>
  </si>
  <si>
    <t>__2025EFでんき(旧：ライフエナジー)メニューA</t>
  </si>
  <si>
    <t>__2025EFでんき(旧：ライフエナジー)メニューB</t>
  </si>
  <si>
    <t>__2025EFでんき(旧：ライフエナジー)メニューC(残差)</t>
  </si>
  <si>
    <t>__2025グルーヴエナジー</t>
  </si>
  <si>
    <t>__2025高知ニューエナジー</t>
  </si>
  <si>
    <t>__2025もみじ電力</t>
  </si>
  <si>
    <t>__2025縁人</t>
  </si>
  <si>
    <t>__2025T＆Tエナジー</t>
  </si>
  <si>
    <t>__2025ルークメニューA</t>
  </si>
  <si>
    <t>__2025ルークメニューB(残差)</t>
  </si>
  <si>
    <t>__2025かけがわ報徳パワー</t>
  </si>
  <si>
    <t>__2025SustainableEnergy</t>
  </si>
  <si>
    <t>__2025穂の国とよはし電力</t>
  </si>
  <si>
    <t>__2025イワタニセントラル北海道</t>
  </si>
  <si>
    <t>__2025ホームタウンエナジーメニューA</t>
  </si>
  <si>
    <t>__2025ホームタウンエナジーメニューB(残差)</t>
  </si>
  <si>
    <t>__2025彩の国でんき</t>
  </si>
  <si>
    <t>__2025みやきエネルギー</t>
  </si>
  <si>
    <t>__2025クリーンベンチャー21</t>
  </si>
  <si>
    <t>__2025三河商事</t>
  </si>
  <si>
    <t>__2025沖縄新エネ開発</t>
  </si>
  <si>
    <t>__2025ほくだん</t>
  </si>
  <si>
    <t>__2025エスコ</t>
  </si>
  <si>
    <t>__2025Qvou</t>
  </si>
  <si>
    <t>__2025住友商事メニューA</t>
  </si>
  <si>
    <t>__2025住友商事メニューB(残差)</t>
  </si>
  <si>
    <t>__2025丸の内電力</t>
  </si>
  <si>
    <t>__2025中京電力</t>
  </si>
  <si>
    <t>__2025クオリティプラス</t>
  </si>
  <si>
    <t>__2025Y.W.C.メニューA</t>
  </si>
  <si>
    <t>__2025Y.W.C.メニューB(残差)</t>
  </si>
  <si>
    <t>__2025MTエナジー</t>
  </si>
  <si>
    <t>__2025TGオクトパスエナジーメニューA</t>
  </si>
  <si>
    <t>__2025TGオクトパスエナジーメニューB</t>
  </si>
  <si>
    <t>__2025東北電力フロンティアメニューA</t>
  </si>
  <si>
    <t>__2025東北電力フロンティアメニューB(残差)</t>
  </si>
  <si>
    <t>__2025ファラデー</t>
  </si>
  <si>
    <t>__2025三菱HCキャピタルエナジー</t>
  </si>
  <si>
    <t>__2025Meisin</t>
  </si>
  <si>
    <t>__2025大塚ビジネスサポート</t>
  </si>
  <si>
    <t>__2025出雲ケーブルビジョン</t>
  </si>
  <si>
    <t>__2025いずも縁結び電力</t>
  </si>
  <si>
    <t>__2025恵那電力メニューA</t>
  </si>
  <si>
    <t>__2025恵那電力メニューB(残差)</t>
  </si>
  <si>
    <t>__2025宇都宮ライトパワーメニューA</t>
  </si>
  <si>
    <t>__2025宇都宮ライトパワーメニューB(残差)</t>
  </si>
  <si>
    <t>__2025帯広電力</t>
  </si>
  <si>
    <t>__2025フジ物産</t>
  </si>
  <si>
    <t>__2025金沢エナジーメニューA</t>
  </si>
  <si>
    <t>__2025金沢エナジーメニューB(残差)</t>
  </si>
  <si>
    <t>__2025なんとエナジー</t>
  </si>
  <si>
    <t>__2025ボーダレス・ジャパン</t>
  </si>
  <si>
    <t>__2025ワットメニューA</t>
  </si>
  <si>
    <t>__2025ワットメニューB</t>
  </si>
  <si>
    <t>__2025ジケイ・スペース</t>
  </si>
  <si>
    <t>__2025広島ガスメニューA</t>
  </si>
  <si>
    <t>__2025広島ガスメニューB(残差)</t>
  </si>
  <si>
    <t>__2025IQg</t>
  </si>
  <si>
    <t>__2025最適でんき（旧：エナジーサプライ）</t>
  </si>
  <si>
    <t>__2025FPSメニューA</t>
  </si>
  <si>
    <t>__2025FPSメニューB</t>
  </si>
  <si>
    <t>__2025FPSメニューC</t>
  </si>
  <si>
    <t>__2025FPSメニューD</t>
  </si>
  <si>
    <t>__2025FPSメニューE</t>
  </si>
  <si>
    <t>__2025FPSメニューF</t>
  </si>
  <si>
    <t>__2025FPSメニューG(残差)</t>
  </si>
  <si>
    <t>__2025大熊るるるん電力</t>
  </si>
  <si>
    <t>__2025レックスメニューA</t>
  </si>
  <si>
    <t>__2025おきたま新電力メニューA</t>
  </si>
  <si>
    <t>__2025おきたま新電力メニューB(残差)</t>
  </si>
  <si>
    <t>__2025河原実業</t>
  </si>
  <si>
    <t>__2025stc</t>
  </si>
  <si>
    <t>__2025工営エナジーメニューA</t>
  </si>
  <si>
    <t>__2025アースシグナルソリューションズ</t>
  </si>
  <si>
    <t>__2025シントウエナジー</t>
  </si>
  <si>
    <t>__2025那須野ヶ原みらい電力</t>
  </si>
  <si>
    <t>__2025柏崎あい・あーるエナジー</t>
  </si>
  <si>
    <t>__2025京セラメニューA</t>
  </si>
  <si>
    <t>__2025鳥取みらい電力</t>
  </si>
  <si>
    <t>__2025鈴鹿グリーンエナジー</t>
  </si>
  <si>
    <t>__2025一般社団法人東北自動車産業グリーンエネルギー普及協会</t>
  </si>
  <si>
    <t>__2025刈谷知立みらい電力メニューA</t>
  </si>
  <si>
    <t>__2025パワーエックスメニューA</t>
  </si>
  <si>
    <t>__2025パワーエックスメニューB</t>
  </si>
  <si>
    <t>__2025パワーエックスメニューC(残差)</t>
  </si>
  <si>
    <t>__2025いちのみや未来エネルギーメニューA</t>
  </si>
  <si>
    <t>__2025岡谷酸素</t>
  </si>
  <si>
    <t>__2025絆</t>
  </si>
  <si>
    <t>__2025東北エネルギーサービスメニューA</t>
  </si>
  <si>
    <t>__2025東北エネルギーサービスメニューB</t>
  </si>
  <si>
    <t>__2025東北エネルギーサービスメニューC</t>
  </si>
  <si>
    <t>__2025いなしきエナジー</t>
  </si>
  <si>
    <t>__2025ながのスマートパワー</t>
  </si>
  <si>
    <t>__2025ホクレン油機サービス</t>
  </si>
  <si>
    <t>__2025JR東日本商事メニューA</t>
  </si>
  <si>
    <t>__2025JR東日本商事メニューB(残差)</t>
  </si>
  <si>
    <t>__2025岡山ガス</t>
  </si>
  <si>
    <t>__2025合同会社グリーンパワーリテイリング</t>
  </si>
  <si>
    <t>__2025川崎未来エナジーメニューA</t>
  </si>
  <si>
    <t>__2025いずみみらい</t>
  </si>
  <si>
    <t>__2025アット東京メニューA</t>
  </si>
  <si>
    <t>__2025アット東京メニューB(残差)</t>
  </si>
  <si>
    <t>__2025つるエネルギー</t>
  </si>
  <si>
    <t>__2025川重商事</t>
  </si>
  <si>
    <t>__2025JERA CrossメニューA</t>
  </si>
  <si>
    <t>__2025JERA CrossメニューB</t>
  </si>
  <si>
    <t>__2025JERA CrossメニューC</t>
  </si>
  <si>
    <t>__2025飛騨高山電力メニューA</t>
  </si>
  <si>
    <t>__2025リボンエナジー</t>
  </si>
  <si>
    <t>__2025大崎クリエーション</t>
  </si>
  <si>
    <t>__2025UPXメニューA</t>
  </si>
  <si>
    <t>__2025UPXメニューB</t>
  </si>
  <si>
    <t>__2025UPXメニューC(残差)</t>
  </si>
  <si>
    <t>__2025MiraiつのエナジーメニューA</t>
  </si>
  <si>
    <t>__2025山口グリーンエネルギー</t>
  </si>
  <si>
    <t>__2025はちまんたいジオパワーメニューA</t>
  </si>
  <si>
    <t>__2025はちまんたいジオパワーメニューB(残差)</t>
  </si>
  <si>
    <t>__2025アイモバイル</t>
  </si>
  <si>
    <t>__2025代替値</t>
    <rPh sb="6" eb="8">
      <t>ダイタイ</t>
    </rPh>
    <rPh sb="8" eb="9">
      <t>チ</t>
    </rPh>
    <phoneticPr fontId="2"/>
  </si>
  <si>
    <t>←←事業所番号は、県ホームページを参照願います（必ず記入願います）。不明な場合は、県環境政策課にお問い合わせください。</t>
    <rPh sb="9" eb="10">
      <t>ケン</t>
    </rPh>
    <rPh sb="17" eb="19">
      <t>サンショウ</t>
    </rPh>
    <rPh sb="19" eb="20">
      <t>ネガ</t>
    </rPh>
    <rPh sb="41" eb="42">
      <t>ケン</t>
    </rPh>
    <rPh sb="42" eb="47">
      <t>カンキョウセイサクカ</t>
    </rPh>
    <phoneticPr fontId="2"/>
  </si>
  <si>
    <t>__2025北海道電力ネットワーク</t>
  </si>
  <si>
    <t>__2025東北電力ネットワーク</t>
  </si>
  <si>
    <t>__2025東京電力パワーグリッド</t>
  </si>
  <si>
    <t>__2025中部電力パワーグリッド</t>
  </si>
  <si>
    <t>__2025北陸電力送配電</t>
  </si>
  <si>
    <t>__2025関西電力送配電</t>
  </si>
  <si>
    <t>__2025中国電力ネットワーク</t>
  </si>
  <si>
    <t>__2025四国電力送配電</t>
  </si>
  <si>
    <t>__2025九州電力送配電</t>
  </si>
  <si>
    <t>__2025沖縄電力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</si>
</sst>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 "/>
    <numFmt numFmtId="177" formatCode="General;General;&quot;&quot;"/>
    <numFmt numFmtId="178" formatCode="#,##0_ "/>
    <numFmt numFmtId="179" formatCode="#,##0.0_ "/>
    <numFmt numFmtId="180" formatCode="#,##0.0####"/>
    <numFmt numFmtId="181" formatCode="#,##0_ ;[Red]\-#,##0\ "/>
    <numFmt numFmtId="182" formatCode="0_ "/>
    <numFmt numFmtId="183" formatCode="#,##0.0_);[Red]\(#,##0.0\)"/>
    <numFmt numFmtId="184" formatCode="0.0_);[Red]\(0.0\)"/>
    <numFmt numFmtId="185" formatCode="#,##0_);[Red]\(#,##0\)"/>
    <numFmt numFmtId="186" formatCode="#,##0.0;&quot;▲ &quot;#,##0.0"/>
    <numFmt numFmtId="187" formatCode="0.00000_ "/>
    <numFmt numFmtId="188" formatCode="0.0000_);[Red]\(0.0000\)"/>
    <numFmt numFmtId="189" formatCode="0.000_ "/>
    <numFmt numFmtId="190" formatCode="0.0;&quot;▲ &quot;0.0"/>
    <numFmt numFmtId="191" formatCode="#,##0.00000_);[Red]\(#,##0.00000\)"/>
    <numFmt numFmtId="192" formatCode="#,##0.0000_);[Red]\(#,##0.0000\)"/>
    <numFmt numFmtId="193" formatCode="#,##0.00_ "/>
    <numFmt numFmtId="194" formatCode="#,##0.000_ "/>
    <numFmt numFmtId="195" formatCode="#,##0.000000_ "/>
    <numFmt numFmtId="196" formatCode="0.0000_ "/>
    <numFmt numFmtId="197" formatCode="0.0%"/>
    <numFmt numFmtId="198" formatCode="0_);[Red]\(0\)"/>
    <numFmt numFmtId="199" formatCode="#,##0.000_);[Red]\(#,##0.000\)"/>
    <numFmt numFmtId="200" formatCode="#,##0.000000_);[Red]\(#,##0.000000\)"/>
    <numFmt numFmtId="201" formatCode="0.0"/>
    <numFmt numFmtId="202" formatCode="0.000"/>
  </numFmts>
  <fonts count="116">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color indexed="8"/>
      <name val="ＭＳ 明朝"/>
      <family val="1"/>
      <charset val="128"/>
    </font>
    <font>
      <sz val="9"/>
      <name val="ＭＳ 明朝"/>
      <family val="1"/>
      <charset val="128"/>
    </font>
    <font>
      <sz val="12"/>
      <name val="ＭＳ 明朝"/>
      <family val="1"/>
      <charset val="128"/>
    </font>
    <font>
      <u/>
      <sz val="8.25"/>
      <color indexed="12"/>
      <name val="ＭＳ Ｐゴシック"/>
      <family val="3"/>
      <charset val="128"/>
    </font>
    <font>
      <sz val="9"/>
      <color indexed="9"/>
      <name val="ＭＳ 明朝"/>
      <family val="1"/>
      <charset val="128"/>
    </font>
    <font>
      <u/>
      <sz val="9"/>
      <color indexed="10"/>
      <name val="ＭＳ 明朝"/>
      <family val="1"/>
      <charset val="128"/>
    </font>
    <font>
      <sz val="10.5"/>
      <name val="ＭＳ Ｐゴシック"/>
      <family val="3"/>
      <charset val="128"/>
    </font>
    <font>
      <sz val="11"/>
      <name val="ＭＳ 明朝"/>
      <family val="1"/>
      <charset val="128"/>
    </font>
    <font>
      <u/>
      <sz val="11"/>
      <color indexed="10"/>
      <name val="ＭＳ 明朝"/>
      <family val="1"/>
      <charset val="128"/>
    </font>
    <font>
      <sz val="11"/>
      <color indexed="10"/>
      <name val="ＭＳ 明朝"/>
      <family val="1"/>
      <charset val="128"/>
    </font>
    <font>
      <sz val="10"/>
      <name val="ＭＳ 明朝"/>
      <family val="1"/>
      <charset val="128"/>
    </font>
    <font>
      <i/>
      <sz val="10.5"/>
      <color indexed="10"/>
      <name val="ＭＳ Ｐ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5"/>
      <name val="ＭＳ 明朝"/>
      <family val="1"/>
      <charset val="128"/>
    </font>
    <font>
      <sz val="12"/>
      <name val="ＭＳ Ｐゴシック"/>
      <family val="3"/>
      <charset val="128"/>
    </font>
    <font>
      <b/>
      <sz val="10.5"/>
      <name val="ＭＳ ゴシック"/>
      <family val="3"/>
      <charset val="128"/>
    </font>
    <font>
      <sz val="10.5"/>
      <name val="Century"/>
      <family val="1"/>
    </font>
    <font>
      <sz val="11"/>
      <color indexed="9"/>
      <name val="ＭＳ 明朝"/>
      <family val="1"/>
      <charset val="128"/>
    </font>
    <font>
      <sz val="9"/>
      <color indexed="10"/>
      <name val="ＭＳ 明朝"/>
      <family val="1"/>
      <charset val="128"/>
    </font>
    <font>
      <u/>
      <sz val="11"/>
      <name val="ＭＳ Ｐゴシック"/>
      <family val="3"/>
      <charset val="128"/>
    </font>
    <font>
      <b/>
      <u/>
      <sz val="11"/>
      <name val="ＭＳ Ｐゴシック"/>
      <family val="3"/>
      <charset val="128"/>
    </font>
    <font>
      <vertAlign val="superscript"/>
      <sz val="11"/>
      <name val="ＭＳ Ｐゴシック"/>
      <family val="3"/>
      <charset val="128"/>
    </font>
    <font>
      <i/>
      <sz val="11"/>
      <color indexed="10"/>
      <name val="ＭＳ 明朝"/>
      <family val="1"/>
      <charset val="128"/>
    </font>
    <font>
      <vertAlign val="subscript"/>
      <sz val="9"/>
      <name val="ＭＳ 明朝"/>
      <family val="1"/>
      <charset val="128"/>
    </font>
    <font>
      <u/>
      <sz val="9"/>
      <name val="ＭＳ 明朝"/>
      <family val="1"/>
      <charset val="128"/>
    </font>
    <font>
      <b/>
      <sz val="12"/>
      <color indexed="10"/>
      <name val="ＭＳ ゴシック"/>
      <family val="3"/>
      <charset val="128"/>
    </font>
    <font>
      <sz val="11"/>
      <color indexed="8"/>
      <name val="ＭＳ 明朝"/>
      <family val="1"/>
      <charset val="128"/>
    </font>
    <font>
      <vertAlign val="subscript"/>
      <sz val="12"/>
      <name val="ＭＳ 明朝"/>
      <family val="1"/>
      <charset val="128"/>
    </font>
    <font>
      <vertAlign val="subscript"/>
      <sz val="11"/>
      <name val="ＭＳ 明朝"/>
      <family val="1"/>
      <charset val="128"/>
    </font>
    <font>
      <vertAlign val="subscript"/>
      <sz val="10.5"/>
      <name val="ＭＳ 明朝"/>
      <family val="1"/>
      <charset val="128"/>
    </font>
    <font>
      <vertAlign val="subscript"/>
      <sz val="10.5"/>
      <name val="ＭＳ Ｐゴシック"/>
      <family val="3"/>
      <charset val="128"/>
    </font>
    <font>
      <u/>
      <sz val="11"/>
      <name val="ＭＳ 明朝"/>
      <family val="1"/>
      <charset val="128"/>
    </font>
    <font>
      <b/>
      <sz val="11"/>
      <name val="ＭＳ ゴシック"/>
      <family val="3"/>
      <charset val="128"/>
    </font>
    <font>
      <sz val="8.5"/>
      <name val="ＭＳ 明朝"/>
      <family val="1"/>
      <charset val="128"/>
    </font>
    <font>
      <b/>
      <sz val="9"/>
      <name val="ＭＳ ゴシック"/>
      <family val="3"/>
      <charset val="128"/>
    </font>
    <font>
      <sz val="8"/>
      <name val="ＭＳ ゴシック"/>
      <family val="3"/>
      <charset val="128"/>
    </font>
    <font>
      <b/>
      <sz val="10"/>
      <name val="ＭＳ ゴシック"/>
      <family val="3"/>
      <charset val="128"/>
    </font>
    <font>
      <b/>
      <sz val="10.5"/>
      <color indexed="12"/>
      <name val="ＭＳ 明朝"/>
      <family val="1"/>
      <charset val="128"/>
    </font>
    <font>
      <b/>
      <sz val="11"/>
      <name val="ＭＳ 明朝"/>
      <family val="1"/>
      <charset val="128"/>
    </font>
    <font>
      <b/>
      <sz val="9"/>
      <color indexed="81"/>
      <name val="ＭＳ Ｐゴシック"/>
      <family val="3"/>
      <charset val="128"/>
    </font>
    <font>
      <b/>
      <sz val="12"/>
      <color indexed="81"/>
      <name val="ＭＳ Ｐゴシック"/>
      <family val="3"/>
      <charset val="128"/>
    </font>
    <font>
      <sz val="9"/>
      <name val="ＭＳ Ｐゴシック"/>
      <family val="3"/>
      <charset val="128"/>
    </font>
    <font>
      <sz val="12"/>
      <color indexed="81"/>
      <name val="ＭＳ Ｐゴシック"/>
      <family val="3"/>
      <charset val="128"/>
    </font>
    <font>
      <sz val="14"/>
      <name val="ＭＳ 明朝"/>
      <family val="1"/>
      <charset val="128"/>
    </font>
    <font>
      <sz val="16"/>
      <name val="ＭＳ 明朝"/>
      <family val="1"/>
      <charset val="128"/>
    </font>
    <font>
      <b/>
      <sz val="11"/>
      <color indexed="81"/>
      <name val="ＭＳ Ｐゴシック"/>
      <family val="3"/>
      <charset val="128"/>
    </font>
    <font>
      <sz val="14"/>
      <color indexed="9"/>
      <name val="ＭＳ 明朝"/>
      <family val="1"/>
      <charset val="128"/>
    </font>
    <font>
      <sz val="10"/>
      <name val="ＭＳ Ｐゴシック"/>
      <family val="3"/>
      <charset val="128"/>
    </font>
    <font>
      <b/>
      <sz val="9"/>
      <color indexed="81"/>
      <name val="MS P ゴシック"/>
      <family val="3"/>
      <charset val="128"/>
    </font>
    <font>
      <sz val="11"/>
      <name val="ＭＳ Ｐ明朝"/>
      <family val="1"/>
      <charset val="128"/>
    </font>
    <font>
      <sz val="9"/>
      <color indexed="81"/>
      <name val="MS P ゴシック"/>
      <family val="3"/>
      <charset val="128"/>
    </font>
    <font>
      <sz val="9"/>
      <name val="ＭＳ Ｐ明朝"/>
      <family val="1"/>
      <charset val="128"/>
    </font>
    <font>
      <sz val="16"/>
      <name val="ＭＳ Ｐゴシック"/>
      <family val="3"/>
      <charset val="128"/>
    </font>
    <font>
      <vertAlign val="superscript"/>
      <sz val="10.5"/>
      <name val="ＭＳ 明朝"/>
      <family val="1"/>
      <charset val="128"/>
    </font>
    <font>
      <sz val="8"/>
      <name val="ＭＳ 明朝"/>
      <family val="1"/>
      <charset val="128"/>
    </font>
    <font>
      <sz val="11"/>
      <color indexed="10"/>
      <name val="ＭＳ Ｐゴシック"/>
      <family val="3"/>
      <charset val="128"/>
    </font>
    <font>
      <sz val="9.5"/>
      <name val="ＭＳ 明朝"/>
      <family val="1"/>
      <charset val="128"/>
    </font>
    <font>
      <vertAlign val="subscript"/>
      <sz val="14"/>
      <name val="ＭＳ 明朝"/>
      <family val="1"/>
      <charset val="128"/>
    </font>
    <font>
      <sz val="14"/>
      <name val="ＭＳ Ｐゴシック"/>
      <family val="3"/>
      <charset val="128"/>
    </font>
    <font>
      <b/>
      <sz val="11"/>
      <name val="ＭＳ Ｐゴシック"/>
      <family val="3"/>
      <charset val="128"/>
    </font>
    <font>
      <vertAlign val="subscript"/>
      <sz val="12"/>
      <name val="ＭＳ Ｐゴシック"/>
      <family val="3"/>
      <charset val="128"/>
    </font>
    <font>
      <vertAlign val="superscript"/>
      <sz val="12"/>
      <name val="ＭＳ Ｐゴシック"/>
      <family val="3"/>
      <charset val="128"/>
    </font>
    <font>
      <b/>
      <sz val="14"/>
      <color indexed="81"/>
      <name val="MS P ゴシック"/>
      <family val="3"/>
      <charset val="128"/>
    </font>
    <font>
      <strike/>
      <sz val="11"/>
      <color indexed="9"/>
      <name val="ＭＳ Ｐゴシック"/>
      <family val="3"/>
      <charset val="128"/>
    </font>
    <font>
      <strike/>
      <sz val="9"/>
      <color indexed="8"/>
      <name val="ＭＳ Ｐゴシック"/>
      <family val="3"/>
      <charset val="128"/>
    </font>
    <font>
      <strike/>
      <sz val="9"/>
      <color indexed="8"/>
      <name val="ＭＳ 明朝"/>
      <family val="1"/>
      <charset val="128"/>
    </font>
    <font>
      <strike/>
      <sz val="9"/>
      <name val="ＭＳ 明朝"/>
      <family val="1"/>
      <charset val="128"/>
    </font>
    <font>
      <sz val="9"/>
      <color indexed="8"/>
      <name val="ＭＳ Ｐゴシック"/>
      <family val="3"/>
      <charset val="128"/>
    </font>
    <font>
      <strike/>
      <sz val="11"/>
      <name val="ＭＳ 明朝"/>
      <family val="1"/>
      <charset val="128"/>
    </font>
    <font>
      <sz val="6"/>
      <name val="ＭＳ 明朝"/>
      <family val="1"/>
      <charset val="128"/>
    </font>
    <font>
      <sz val="10"/>
      <color indexed="8"/>
      <name val="ＭＳ 明朝"/>
      <family val="1"/>
      <charset val="128"/>
    </font>
    <font>
      <sz val="10"/>
      <color indexed="9"/>
      <name val="ＭＳ 明朝"/>
      <family val="1"/>
      <charset val="128"/>
    </font>
    <font>
      <vertAlign val="subscript"/>
      <sz val="10"/>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i/>
      <sz val="11"/>
      <color rgb="FFFF0000"/>
      <name val="ＭＳ 明朝"/>
      <family val="1"/>
      <charset val="128"/>
    </font>
    <font>
      <b/>
      <u/>
      <sz val="14"/>
      <color rgb="FFFF0000"/>
      <name val="ＭＳ Ｐゴシック"/>
      <family val="3"/>
      <charset val="128"/>
    </font>
    <font>
      <b/>
      <i/>
      <sz val="10.5"/>
      <color rgb="FFFF0000"/>
      <name val="ＭＳ Ｐゴシック"/>
      <family val="3"/>
      <charset val="128"/>
    </font>
    <font>
      <b/>
      <i/>
      <sz val="11"/>
      <color rgb="FF0000FF"/>
      <name val="ＭＳ 明朝"/>
      <family val="1"/>
      <charset val="128"/>
    </font>
    <font>
      <sz val="14"/>
      <color theme="0"/>
      <name val="ＭＳ 明朝"/>
      <family val="1"/>
      <charset val="128"/>
    </font>
    <font>
      <b/>
      <sz val="16"/>
      <color rgb="FFFF0000"/>
      <name val="ＭＳ 明朝"/>
      <family val="1"/>
      <charset val="128"/>
    </font>
    <font>
      <u/>
      <sz val="9.5"/>
      <color rgb="FFFF0000"/>
      <name val="ＭＳ 明朝"/>
      <family val="1"/>
      <charset val="128"/>
    </font>
    <font>
      <sz val="9.5"/>
      <color rgb="FFFF0000"/>
      <name val="ＭＳ 明朝"/>
      <family val="1"/>
      <charset val="128"/>
    </font>
    <font>
      <u/>
      <sz val="16"/>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1"/>
      <color theme="1"/>
      <name val="ＭＳ Ｐゴシック"/>
      <family val="3"/>
      <charset val="128"/>
    </font>
    <font>
      <sz val="9"/>
      <color theme="1"/>
      <name val="ＭＳ 明朝"/>
      <family val="1"/>
      <charset val="128"/>
    </font>
    <font>
      <sz val="9"/>
      <color rgb="FFFF0000"/>
      <name val="ＭＳ 明朝"/>
      <family val="1"/>
      <charset val="128"/>
    </font>
    <font>
      <sz val="11"/>
      <color theme="1"/>
      <name val="ＭＳ 明朝"/>
      <family val="1"/>
      <charset val="128"/>
    </font>
    <font>
      <sz val="10"/>
      <color theme="1"/>
      <name val="ＭＳ 明朝"/>
      <family val="1"/>
      <charset val="128"/>
    </font>
    <font>
      <i/>
      <sz val="11"/>
      <color rgb="FFFF0000"/>
      <name val="ＭＳ 明朝"/>
      <family val="1"/>
      <charset val="128"/>
    </font>
    <font>
      <sz val="9"/>
      <color rgb="FFFF0000"/>
      <name val="ＭＳ Ｐゴシック"/>
      <family val="3"/>
      <charset val="128"/>
    </font>
    <font>
      <b/>
      <u/>
      <sz val="11"/>
      <color rgb="FF0033CC"/>
      <name val="ＭＳ Ｐゴシック"/>
      <family val="3"/>
      <charset val="128"/>
    </font>
    <font>
      <sz val="12"/>
      <color indexed="8"/>
      <name val="ＭＳ 明朝"/>
      <family val="1"/>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15"/>
        <bgColor indexed="64"/>
      </patternFill>
    </fill>
    <fill>
      <patternFill patternType="solid">
        <fgColor rgb="FFFFFF66"/>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tint="-0.14999847407452621"/>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diagonal/>
    </border>
    <border>
      <left/>
      <right style="medium">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style="double">
        <color indexed="64"/>
      </right>
      <top style="thin">
        <color indexed="64"/>
      </top>
      <bottom style="double">
        <color indexed="64"/>
      </bottom>
      <diagonal/>
    </border>
    <border>
      <left/>
      <right/>
      <top/>
      <bottom style="dotted">
        <color indexed="64"/>
      </bottom>
      <diagonal/>
    </border>
    <border>
      <left style="medium">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Up="1">
      <left style="thin">
        <color indexed="64"/>
      </left>
      <right style="thin">
        <color indexed="64"/>
      </right>
      <top/>
      <bottom style="double">
        <color indexed="64"/>
      </bottom>
      <diagonal style="thin">
        <color indexed="64"/>
      </diagonal>
    </border>
    <border>
      <left/>
      <right style="thin">
        <color indexed="64"/>
      </right>
      <top/>
      <bottom style="double">
        <color indexed="64"/>
      </bottom>
      <diagonal/>
    </border>
    <border>
      <left style="medium">
        <color indexed="64"/>
      </left>
      <right/>
      <top/>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medium">
        <color indexed="64"/>
      </top>
      <bottom style="thin">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theme="3"/>
      </left>
      <right style="thin">
        <color indexed="64"/>
      </right>
      <top style="medium">
        <color theme="3"/>
      </top>
      <bottom style="thin">
        <color indexed="64"/>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thin">
        <color indexed="64"/>
      </left>
      <right style="thin">
        <color indexed="64"/>
      </right>
      <top style="medium">
        <color theme="3"/>
      </top>
      <bottom style="thin">
        <color indexed="64"/>
      </bottom>
      <diagonal/>
    </border>
    <border>
      <left style="thin">
        <color indexed="64"/>
      </left>
      <right style="medium">
        <color theme="3"/>
      </right>
      <top style="medium">
        <color theme="3"/>
      </top>
      <bottom style="thin">
        <color indexed="64"/>
      </bottom>
      <diagonal/>
    </border>
    <border>
      <left style="thin">
        <color indexed="64"/>
      </left>
      <right style="medium">
        <color theme="3"/>
      </right>
      <top style="thin">
        <color indexed="64"/>
      </top>
      <bottom style="thin">
        <color indexed="64"/>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thin">
        <color indexed="64"/>
      </left>
      <right style="thin">
        <color indexed="64"/>
      </right>
      <top/>
      <bottom style="medium">
        <color theme="3"/>
      </bottom>
      <diagonal/>
    </border>
    <border>
      <left style="thin">
        <color theme="3"/>
      </left>
      <right/>
      <top/>
      <bottom/>
      <diagonal/>
    </border>
    <border>
      <left style="medium">
        <color theme="3"/>
      </left>
      <right style="thin">
        <color indexed="64"/>
      </right>
      <top style="thin">
        <color indexed="64"/>
      </top>
      <bottom style="thin">
        <color indexed="64"/>
      </bottom>
      <diagonal/>
    </border>
    <border>
      <left/>
      <right style="medium">
        <color theme="3"/>
      </right>
      <top/>
      <bottom/>
      <diagonal/>
    </border>
    <border>
      <left style="medium">
        <color theme="3"/>
      </left>
      <right/>
      <top/>
      <bottom/>
      <diagonal/>
    </border>
    <border>
      <left/>
      <right style="thin">
        <color indexed="64"/>
      </right>
      <top/>
      <bottom style="medium">
        <color theme="3"/>
      </bottom>
      <diagonal/>
    </border>
    <border>
      <left/>
      <right style="medium">
        <color theme="3"/>
      </right>
      <top/>
      <bottom style="medium">
        <color theme="3"/>
      </bottom>
      <diagonal/>
    </border>
    <border>
      <left style="thin">
        <color indexed="64"/>
      </left>
      <right/>
      <top style="medium">
        <color theme="3"/>
      </top>
      <bottom style="thin">
        <color indexed="64"/>
      </bottom>
      <diagonal/>
    </border>
    <border>
      <left style="medium">
        <color theme="3"/>
      </left>
      <right style="thin">
        <color indexed="64"/>
      </right>
      <top style="thin">
        <color indexed="64"/>
      </top>
      <bottom style="medium">
        <color theme="3"/>
      </bottom>
      <diagonal/>
    </border>
    <border>
      <left style="thin">
        <color indexed="64"/>
      </left>
      <right/>
      <top style="thin">
        <color indexed="64"/>
      </top>
      <bottom style="medium">
        <color theme="3"/>
      </bottom>
      <diagonal/>
    </border>
    <border>
      <left/>
      <right/>
      <top style="medium">
        <color theme="3"/>
      </top>
      <bottom/>
      <diagonal/>
    </border>
    <border>
      <left style="thin">
        <color indexed="64"/>
      </left>
      <right style="thin">
        <color indexed="64"/>
      </right>
      <top style="medium">
        <color theme="3"/>
      </top>
      <bottom style="thin">
        <color theme="1"/>
      </bottom>
      <diagonal/>
    </border>
    <border>
      <left style="medium">
        <color theme="3"/>
      </left>
      <right style="medium">
        <color indexed="64"/>
      </right>
      <top style="medium">
        <color theme="3"/>
      </top>
      <bottom style="thin">
        <color indexed="64"/>
      </bottom>
      <diagonal/>
    </border>
    <border>
      <left style="medium">
        <color theme="3"/>
      </left>
      <right style="medium">
        <color indexed="64"/>
      </right>
      <top style="thin">
        <color indexed="64"/>
      </top>
      <bottom style="medium">
        <color theme="3"/>
      </bottom>
      <diagonal/>
    </border>
    <border>
      <left style="medium">
        <color theme="3"/>
      </left>
      <right style="medium">
        <color theme="3"/>
      </right>
      <top style="medium">
        <color theme="3"/>
      </top>
      <bottom style="thin">
        <color indexed="64"/>
      </bottom>
      <diagonal/>
    </border>
    <border>
      <left style="medium">
        <color theme="3"/>
      </left>
      <right style="medium">
        <color theme="3"/>
      </right>
      <top style="thin">
        <color indexed="64"/>
      </top>
      <bottom style="medium">
        <color theme="3"/>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theme="3"/>
      </right>
      <top style="thin">
        <color theme="1"/>
      </top>
      <bottom style="thin">
        <color indexed="64"/>
      </bottom>
      <diagonal/>
    </border>
    <border>
      <left style="thin">
        <color indexed="64"/>
      </left>
      <right/>
      <top style="medium">
        <color theme="3"/>
      </top>
      <bottom/>
      <diagonal/>
    </border>
    <border>
      <left/>
      <right style="thin">
        <color indexed="64"/>
      </right>
      <top style="medium">
        <color theme="3"/>
      </top>
      <bottom/>
      <diagonal/>
    </border>
    <border>
      <left style="thin">
        <color indexed="64"/>
      </left>
      <right/>
      <top/>
      <bottom style="medium">
        <color theme="3"/>
      </bottom>
      <diagonal/>
    </border>
    <border>
      <left/>
      <right/>
      <top/>
      <bottom style="medium">
        <color theme="3"/>
      </bottom>
      <diagonal/>
    </border>
    <border>
      <left/>
      <right style="medium">
        <color theme="3"/>
      </right>
      <top style="medium">
        <color theme="3"/>
      </top>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medium">
        <color theme="3"/>
      </right>
      <top style="thin">
        <color indexed="64"/>
      </top>
      <bottom style="thin">
        <color indexed="64"/>
      </bottom>
      <diagonal/>
    </border>
    <border>
      <left style="medium">
        <color theme="3"/>
      </left>
      <right style="thin">
        <color indexed="64"/>
      </right>
      <top/>
      <bottom style="medium">
        <color theme="3"/>
      </bottom>
      <diagonal/>
    </border>
  </borders>
  <cellStyleXfs count="51">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79" fillId="12" borderId="0" applyNumberFormat="0" applyBorder="0" applyAlignment="0" applyProtection="0">
      <alignment vertical="center"/>
    </xf>
    <xf numFmtId="0" fontId="79" fillId="9" borderId="0" applyNumberFormat="0" applyBorder="0" applyAlignment="0" applyProtection="0">
      <alignment vertical="center"/>
    </xf>
    <xf numFmtId="0" fontId="79" fillId="10"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79" fillId="15" borderId="0" applyNumberFormat="0" applyBorder="0" applyAlignment="0" applyProtection="0">
      <alignment vertical="center"/>
    </xf>
    <xf numFmtId="0" fontId="79"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79" fillId="19" borderId="0" applyNumberFormat="0" applyBorder="0" applyAlignment="0" applyProtection="0">
      <alignment vertical="center"/>
    </xf>
    <xf numFmtId="0" fontId="80" fillId="0" borderId="0" applyNumberFormat="0" applyFill="0" applyBorder="0" applyAlignment="0" applyProtection="0">
      <alignment vertical="center"/>
    </xf>
    <xf numFmtId="0" fontId="81" fillId="20" borderId="1" applyNumberFormat="0" applyAlignment="0" applyProtection="0">
      <alignment vertical="center"/>
    </xf>
    <xf numFmtId="0" fontId="82"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3" fillId="0" borderId="3" applyNumberFormat="0" applyFill="0" applyAlignment="0" applyProtection="0">
      <alignment vertical="center"/>
    </xf>
    <xf numFmtId="0" fontId="84" fillId="3" borderId="0" applyNumberFormat="0" applyBorder="0" applyAlignment="0" applyProtection="0">
      <alignment vertical="center"/>
    </xf>
    <xf numFmtId="0" fontId="85" fillId="23" borderId="4" applyNumberFormat="0" applyAlignment="0" applyProtection="0">
      <alignment vertical="center"/>
    </xf>
    <xf numFmtId="0" fontId="61" fillId="0" borderId="0" applyNumberFormat="0" applyFill="0" applyBorder="0" applyAlignment="0" applyProtection="0">
      <alignment vertical="center"/>
    </xf>
    <xf numFmtId="38" fontId="1" fillId="0" borderId="0" applyFont="0" applyFill="0" applyBorder="0" applyAlignment="0" applyProtection="0"/>
    <xf numFmtId="0" fontId="86" fillId="0" borderId="5" applyNumberFormat="0" applyFill="0" applyAlignment="0" applyProtection="0">
      <alignment vertical="center"/>
    </xf>
    <xf numFmtId="0" fontId="87" fillId="0" borderId="6" applyNumberFormat="0" applyFill="0" applyAlignment="0" applyProtection="0">
      <alignment vertical="center"/>
    </xf>
    <xf numFmtId="0" fontId="88" fillId="0" borderId="7" applyNumberFormat="0" applyFill="0" applyAlignment="0" applyProtection="0">
      <alignment vertical="center"/>
    </xf>
    <xf numFmtId="0" fontId="88" fillId="0" borderId="0" applyNumberFormat="0" applyFill="0" applyBorder="0" applyAlignment="0" applyProtection="0">
      <alignment vertical="center"/>
    </xf>
    <xf numFmtId="0" fontId="89" fillId="0" borderId="8" applyNumberFormat="0" applyFill="0" applyAlignment="0" applyProtection="0">
      <alignment vertical="center"/>
    </xf>
    <xf numFmtId="0" fontId="90" fillId="23" borderId="9" applyNumberFormat="0" applyAlignment="0" applyProtection="0">
      <alignment vertical="center"/>
    </xf>
    <xf numFmtId="0" fontId="91" fillId="0" borderId="0" applyNumberFormat="0" applyFill="0" applyBorder="0" applyAlignment="0" applyProtection="0">
      <alignment vertical="center"/>
    </xf>
    <xf numFmtId="0" fontId="92" fillId="7" borderId="4" applyNumberFormat="0" applyAlignment="0" applyProtection="0">
      <alignment vertical="center"/>
    </xf>
    <xf numFmtId="0" fontId="94" fillId="0" borderId="0"/>
    <xf numFmtId="0" fontId="94" fillId="0" borderId="0">
      <alignment vertical="center"/>
    </xf>
    <xf numFmtId="0" fontId="1" fillId="0" borderId="0"/>
    <xf numFmtId="0" fontId="1" fillId="0" borderId="0">
      <alignment vertical="center"/>
    </xf>
    <xf numFmtId="0" fontId="1" fillId="0" borderId="0">
      <alignment vertical="center"/>
    </xf>
    <xf numFmtId="0" fontId="3" fillId="0" borderId="0"/>
    <xf numFmtId="0" fontId="10" fillId="0" borderId="0"/>
    <xf numFmtId="0" fontId="93" fillId="4" borderId="0" applyNumberFormat="0" applyBorder="0" applyAlignment="0" applyProtection="0">
      <alignment vertical="center"/>
    </xf>
  </cellStyleXfs>
  <cellXfs count="1412">
    <xf numFmtId="0" fontId="0" fillId="0" borderId="0" xfId="0"/>
    <xf numFmtId="49" fontId="5" fillId="24" borderId="10" xfId="0" applyNumberFormat="1" applyFont="1" applyFill="1" applyBorder="1" applyAlignment="1">
      <alignment horizontal="center" vertical="center"/>
    </xf>
    <xf numFmtId="49" fontId="6" fillId="0" borderId="0" xfId="0" applyNumberFormat="1" applyFont="1" applyAlignment="1">
      <alignment vertical="center"/>
    </xf>
    <xf numFmtId="49" fontId="5" fillId="0" borderId="0" xfId="0" applyNumberFormat="1" applyFont="1" applyAlignment="1">
      <alignment vertical="center"/>
    </xf>
    <xf numFmtId="0" fontId="5" fillId="0" borderId="0" xfId="0" applyFont="1" applyAlignment="1">
      <alignment vertical="center"/>
    </xf>
    <xf numFmtId="49" fontId="5" fillId="24" borderId="11" xfId="0" applyNumberFormat="1" applyFont="1" applyFill="1" applyBorder="1" applyAlignment="1">
      <alignment horizontal="center" vertical="center"/>
    </xf>
    <xf numFmtId="49" fontId="5" fillId="24" borderId="12" xfId="0" applyNumberFormat="1" applyFont="1" applyFill="1" applyBorder="1" applyAlignment="1">
      <alignment horizontal="center" vertical="center"/>
    </xf>
    <xf numFmtId="49" fontId="5" fillId="24" borderId="13" xfId="0" applyNumberFormat="1" applyFont="1" applyFill="1" applyBorder="1" applyAlignment="1">
      <alignment horizontal="center" vertical="center"/>
    </xf>
    <xf numFmtId="0" fontId="4" fillId="0" borderId="11" xfId="48" applyFont="1" applyBorder="1" applyAlignment="1">
      <alignment horizontal="left" vertical="center" wrapText="1"/>
    </xf>
    <xf numFmtId="0" fontId="4" fillId="24" borderId="11" xfId="48" applyFont="1" applyFill="1" applyBorder="1" applyAlignment="1">
      <alignment horizontal="left" vertical="center" wrapText="1"/>
    </xf>
    <xf numFmtId="0" fontId="5" fillId="0" borderId="0" xfId="0" applyFont="1" applyAlignment="1">
      <alignment horizontal="right" vertical="center"/>
    </xf>
    <xf numFmtId="49" fontId="5" fillId="0" borderId="13" xfId="0" applyNumberFormat="1" applyFont="1" applyBorder="1" applyAlignment="1">
      <alignment vertical="center"/>
    </xf>
    <xf numFmtId="49" fontId="5" fillId="0" borderId="10" xfId="0" applyNumberFormat="1" applyFont="1" applyBorder="1" applyAlignment="1">
      <alignment vertical="center"/>
    </xf>
    <xf numFmtId="0" fontId="4" fillId="0" borderId="13" xfId="48" applyFont="1" applyBorder="1" applyAlignment="1">
      <alignment horizontal="left" vertical="center" wrapText="1"/>
    </xf>
    <xf numFmtId="0" fontId="4" fillId="0" borderId="10" xfId="48" applyFont="1" applyBorder="1" applyAlignment="1">
      <alignment horizontal="left" vertical="center" wrapText="1"/>
    </xf>
    <xf numFmtId="49" fontId="5" fillId="0" borderId="0" xfId="0" applyNumberFormat="1" applyFont="1" applyAlignment="1" applyProtection="1">
      <alignment vertical="center"/>
      <protection hidden="1"/>
    </xf>
    <xf numFmtId="49" fontId="8" fillId="0" borderId="0" xfId="0" applyNumberFormat="1" applyFont="1" applyAlignment="1" applyProtection="1">
      <alignment vertical="center"/>
      <protection hidden="1"/>
    </xf>
    <xf numFmtId="49" fontId="9" fillId="24" borderId="11" xfId="0" applyNumberFormat="1" applyFont="1" applyFill="1" applyBorder="1" applyAlignment="1">
      <alignment horizontal="center" vertical="center"/>
    </xf>
    <xf numFmtId="180" fontId="5" fillId="25" borderId="11" xfId="0" applyNumberFormat="1" applyFont="1" applyFill="1" applyBorder="1" applyAlignment="1" applyProtection="1">
      <alignment vertical="center" shrinkToFit="1"/>
      <protection locked="0"/>
    </xf>
    <xf numFmtId="0" fontId="5" fillId="24" borderId="11" xfId="0" applyFont="1" applyFill="1" applyBorder="1" applyAlignment="1">
      <alignment vertical="center" shrinkToFit="1"/>
    </xf>
    <xf numFmtId="178" fontId="5" fillId="24" borderId="11" xfId="0" applyNumberFormat="1" applyFont="1" applyFill="1" applyBorder="1" applyAlignment="1">
      <alignment vertical="center" shrinkToFit="1"/>
    </xf>
    <xf numFmtId="49" fontId="8" fillId="0" borderId="14" xfId="48" applyNumberFormat="1" applyFont="1" applyBorder="1" applyAlignment="1">
      <alignment horizontal="left" vertical="center" wrapText="1"/>
    </xf>
    <xf numFmtId="49" fontId="5" fillId="0" borderId="10" xfId="48" applyNumberFormat="1" applyFont="1" applyBorder="1" applyAlignment="1">
      <alignment horizontal="left" vertical="center" wrapText="1"/>
    </xf>
    <xf numFmtId="49" fontId="5" fillId="0" borderId="15" xfId="48" applyNumberFormat="1" applyFont="1" applyBorder="1" applyAlignment="1">
      <alignment horizontal="left" vertical="center" wrapText="1"/>
    </xf>
    <xf numFmtId="49" fontId="5" fillId="0" borderId="15" xfId="0" applyNumberFormat="1" applyFont="1" applyBorder="1" applyAlignment="1">
      <alignment vertical="center"/>
    </xf>
    <xf numFmtId="49" fontId="5" fillId="0" borderId="16" xfId="0" applyNumberFormat="1" applyFont="1" applyBorder="1" applyAlignment="1">
      <alignment vertical="center"/>
    </xf>
    <xf numFmtId="49" fontId="8" fillId="0" borderId="14" xfId="0" applyNumberFormat="1" applyFont="1" applyBorder="1" applyAlignment="1">
      <alignment vertical="center"/>
    </xf>
    <xf numFmtId="49" fontId="8" fillId="0" borderId="17" xfId="48" applyNumberFormat="1" applyFont="1" applyBorder="1" applyAlignment="1">
      <alignment horizontal="left" vertical="center" wrapText="1"/>
    </xf>
    <xf numFmtId="49" fontId="8" fillId="0" borderId="17" xfId="0"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Alignment="1">
      <alignment vertical="top"/>
    </xf>
    <xf numFmtId="0" fontId="11" fillId="0" borderId="0" xfId="0" applyFont="1" applyAlignment="1">
      <alignment horizontal="right" vertical="top"/>
    </xf>
    <xf numFmtId="0" fontId="11"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3" fillId="0" borderId="0" xfId="0" applyFont="1" applyAlignment="1">
      <alignment vertical="top"/>
    </xf>
    <xf numFmtId="0" fontId="14" fillId="0" borderId="11" xfId="0" applyFont="1" applyBorder="1" applyAlignment="1">
      <alignment horizontal="center" vertical="top" wrapText="1"/>
    </xf>
    <xf numFmtId="0" fontId="24" fillId="0" borderId="0" xfId="0" applyFont="1" applyAlignment="1">
      <alignment vertical="center"/>
    </xf>
    <xf numFmtId="49" fontId="24" fillId="0" borderId="0" xfId="0" applyNumberFormat="1" applyFont="1" applyAlignment="1">
      <alignment vertical="center"/>
    </xf>
    <xf numFmtId="176" fontId="11" fillId="0" borderId="24" xfId="0" applyNumberFormat="1" applyFont="1" applyBorder="1" applyAlignment="1">
      <alignment horizontal="right" vertical="center" shrinkToFit="1"/>
    </xf>
    <xf numFmtId="0" fontId="18" fillId="0" borderId="0" xfId="0" applyFont="1" applyAlignment="1">
      <alignment vertical="top"/>
    </xf>
    <xf numFmtId="0" fontId="18" fillId="0" borderId="0" xfId="0" applyFont="1" applyAlignment="1">
      <alignment vertical="center"/>
    </xf>
    <xf numFmtId="0" fontId="1" fillId="0" borderId="0" xfId="47">
      <alignment vertical="center"/>
    </xf>
    <xf numFmtId="0" fontId="1" fillId="0" borderId="0" xfId="46">
      <alignment vertical="center"/>
    </xf>
    <xf numFmtId="0" fontId="1" fillId="0" borderId="0" xfId="46" applyAlignment="1">
      <alignment horizontal="center" vertical="center"/>
    </xf>
    <xf numFmtId="0" fontId="1" fillId="0" borderId="25" xfId="46" applyBorder="1">
      <alignment vertical="center"/>
    </xf>
    <xf numFmtId="0" fontId="1" fillId="0" borderId="26" xfId="46" applyBorder="1" applyAlignment="1">
      <alignment horizontal="center" vertical="center"/>
    </xf>
    <xf numFmtId="0" fontId="1" fillId="0" borderId="27" xfId="46" applyBorder="1">
      <alignment vertical="center"/>
    </xf>
    <xf numFmtId="49" fontId="5" fillId="0" borderId="14" xfId="48" applyNumberFormat="1" applyFont="1" applyBorder="1" applyAlignment="1">
      <alignment horizontal="left" vertical="center" wrapText="1"/>
    </xf>
    <xf numFmtId="0" fontId="5" fillId="25" borderId="11" xfId="0" applyFont="1" applyFill="1" applyBorder="1" applyAlignment="1" applyProtection="1">
      <alignment vertical="center" shrinkToFit="1"/>
      <protection locked="0"/>
    </xf>
    <xf numFmtId="179" fontId="5" fillId="0" borderId="0" xfId="0" applyNumberFormat="1" applyFont="1" applyAlignment="1" applyProtection="1">
      <alignment vertical="center" shrinkToFit="1"/>
      <protection hidden="1"/>
    </xf>
    <xf numFmtId="179" fontId="5" fillId="26" borderId="11" xfId="0" applyNumberFormat="1" applyFont="1" applyFill="1" applyBorder="1" applyAlignment="1" applyProtection="1">
      <alignment horizontal="center" vertical="center" shrinkToFit="1"/>
      <protection hidden="1"/>
    </xf>
    <xf numFmtId="179" fontId="5" fillId="24" borderId="11" xfId="0" applyNumberFormat="1" applyFont="1" applyFill="1" applyBorder="1" applyAlignment="1" applyProtection="1">
      <alignment horizontal="center" vertical="center" shrinkToFit="1"/>
      <protection hidden="1"/>
    </xf>
    <xf numFmtId="0" fontId="28" fillId="0" borderId="0" xfId="0" applyFont="1" applyAlignment="1">
      <alignment vertical="center"/>
    </xf>
    <xf numFmtId="187" fontId="5" fillId="0" borderId="0" xfId="0" applyNumberFormat="1" applyFont="1" applyAlignment="1">
      <alignment vertical="center"/>
    </xf>
    <xf numFmtId="49" fontId="5" fillId="0" borderId="0" xfId="0" applyNumberFormat="1" applyFont="1" applyAlignment="1">
      <alignment horizontal="right" vertical="center"/>
    </xf>
    <xf numFmtId="49" fontId="5" fillId="0" borderId="17" xfId="48" applyNumberFormat="1" applyFont="1" applyBorder="1" applyAlignment="1">
      <alignment horizontal="left" vertical="center" wrapText="1"/>
    </xf>
    <xf numFmtId="49" fontId="5" fillId="0" borderId="17" xfId="0" applyNumberFormat="1" applyFont="1" applyBorder="1" applyAlignment="1">
      <alignment vertical="center"/>
    </xf>
    <xf numFmtId="184" fontId="5" fillId="0" borderId="0" xfId="0" applyNumberFormat="1" applyFont="1" applyAlignment="1">
      <alignment vertical="center"/>
    </xf>
    <xf numFmtId="189" fontId="5" fillId="24" borderId="11" xfId="0" applyNumberFormat="1" applyFont="1" applyFill="1" applyBorder="1" applyAlignment="1">
      <alignment vertical="center" shrinkToFit="1"/>
    </xf>
    <xf numFmtId="177" fontId="5" fillId="0" borderId="11" xfId="0" applyNumberFormat="1" applyFont="1" applyBorder="1" applyAlignment="1" applyProtection="1">
      <alignment vertical="center"/>
      <protection locked="0"/>
    </xf>
    <xf numFmtId="49" fontId="30" fillId="24" borderId="11" xfId="0" applyNumberFormat="1" applyFont="1" applyFill="1" applyBorder="1" applyAlignment="1">
      <alignment horizontal="center" vertical="center"/>
    </xf>
    <xf numFmtId="49" fontId="24" fillId="0" borderId="11"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5" fillId="0" borderId="28" xfId="48" applyNumberFormat="1" applyFont="1" applyBorder="1" applyAlignment="1">
      <alignment horizontal="left" vertical="center" wrapText="1"/>
    </xf>
    <xf numFmtId="49" fontId="5" fillId="0" borderId="29" xfId="48" applyNumberFormat="1" applyFont="1" applyBorder="1" applyAlignment="1">
      <alignment horizontal="left" vertical="center" wrapText="1"/>
    </xf>
    <xf numFmtId="49" fontId="5" fillId="0" borderId="30" xfId="48" applyNumberFormat="1" applyFont="1" applyBorder="1" applyAlignment="1">
      <alignment horizontal="left" vertical="center" wrapText="1"/>
    </xf>
    <xf numFmtId="0" fontId="5" fillId="0" borderId="13" xfId="48" applyFont="1" applyBorder="1" applyAlignment="1">
      <alignment horizontal="left" vertical="center" wrapText="1"/>
    </xf>
    <xf numFmtId="0" fontId="5" fillId="24" borderId="11" xfId="48" applyFont="1" applyFill="1" applyBorder="1" applyAlignment="1">
      <alignment horizontal="left" vertical="center" wrapText="1"/>
    </xf>
    <xf numFmtId="0" fontId="5" fillId="0" borderId="11" xfId="48" applyFont="1" applyBorder="1" applyAlignment="1">
      <alignment horizontal="left" vertical="center" wrapText="1"/>
    </xf>
    <xf numFmtId="0" fontId="5" fillId="0" borderId="0" xfId="0" applyFont="1" applyAlignment="1">
      <alignment horizontal="right" vertical="center" shrinkToFit="1"/>
    </xf>
    <xf numFmtId="0" fontId="4" fillId="24" borderId="11" xfId="48" applyFont="1" applyFill="1" applyBorder="1" applyAlignment="1">
      <alignment horizontal="center" vertical="center" wrapText="1"/>
    </xf>
    <xf numFmtId="0" fontId="5" fillId="24" borderId="11" xfId="0" applyFont="1" applyFill="1" applyBorder="1" applyAlignment="1">
      <alignment horizontal="center" vertical="center" shrinkToFit="1"/>
    </xf>
    <xf numFmtId="0" fontId="5" fillId="24" borderId="11" xfId="48" applyFont="1" applyFill="1" applyBorder="1" applyAlignment="1">
      <alignment horizontal="center" vertical="center" wrapText="1"/>
    </xf>
    <xf numFmtId="49" fontId="5" fillId="0" borderId="0" xfId="0" applyNumberFormat="1" applyFont="1" applyAlignment="1">
      <alignment vertical="center" shrinkToFit="1"/>
    </xf>
    <xf numFmtId="49" fontId="5" fillId="24" borderId="31" xfId="0" applyNumberFormat="1" applyFont="1" applyFill="1" applyBorder="1" applyAlignment="1">
      <alignment horizontal="center" vertical="center"/>
    </xf>
    <xf numFmtId="49" fontId="8" fillId="0" borderId="30" xfId="48" applyNumberFormat="1" applyFont="1" applyBorder="1" applyAlignment="1">
      <alignment horizontal="left" vertical="center" wrapText="1"/>
    </xf>
    <xf numFmtId="49" fontId="8" fillId="0" borderId="29" xfId="48" applyNumberFormat="1" applyFont="1" applyBorder="1" applyAlignment="1">
      <alignment horizontal="left" vertical="center" wrapText="1"/>
    </xf>
    <xf numFmtId="49" fontId="5" fillId="0" borderId="31" xfId="48" applyNumberFormat="1" applyFont="1" applyBorder="1" applyAlignment="1">
      <alignment horizontal="left" vertical="center" wrapText="1"/>
    </xf>
    <xf numFmtId="49" fontId="5" fillId="24" borderId="18" xfId="0" applyNumberFormat="1" applyFont="1" applyFill="1" applyBorder="1" applyAlignment="1">
      <alignment vertical="center"/>
    </xf>
    <xf numFmtId="49" fontId="5" fillId="24" borderId="19" xfId="0" applyNumberFormat="1" applyFont="1" applyFill="1" applyBorder="1" applyAlignment="1">
      <alignment vertical="center"/>
    </xf>
    <xf numFmtId="49" fontId="11" fillId="0" borderId="32" xfId="0" applyNumberFormat="1" applyFont="1" applyBorder="1" applyAlignment="1">
      <alignment vertical="center" shrinkToFit="1"/>
    </xf>
    <xf numFmtId="49" fontId="11" fillId="0" borderId="16" xfId="0" applyNumberFormat="1" applyFont="1" applyBorder="1" applyAlignment="1">
      <alignment vertical="center" shrinkToFit="1"/>
    </xf>
    <xf numFmtId="49" fontId="11" fillId="0" borderId="33" xfId="0" applyNumberFormat="1" applyFont="1" applyBorder="1" applyAlignment="1">
      <alignment vertical="center" shrinkToFit="1"/>
    </xf>
    <xf numFmtId="49" fontId="11" fillId="0" borderId="34" xfId="0" applyNumberFormat="1" applyFont="1" applyBorder="1" applyAlignment="1">
      <alignment vertical="center" shrinkToFit="1"/>
    </xf>
    <xf numFmtId="49" fontId="11" fillId="0" borderId="13" xfId="0" applyNumberFormat="1" applyFont="1" applyBorder="1" applyAlignment="1">
      <alignment vertical="center" shrinkToFit="1"/>
    </xf>
    <xf numFmtId="49" fontId="23" fillId="0" borderId="17" xfId="0" applyNumberFormat="1" applyFont="1" applyBorder="1" applyAlignment="1">
      <alignment vertical="center" shrinkToFit="1"/>
    </xf>
    <xf numFmtId="49" fontId="23" fillId="0" borderId="27" xfId="0" applyNumberFormat="1" applyFont="1" applyBorder="1" applyAlignment="1">
      <alignment vertical="center" shrinkToFit="1"/>
    </xf>
    <xf numFmtId="49" fontId="11" fillId="0" borderId="17" xfId="0" applyNumberFormat="1" applyFont="1" applyBorder="1" applyAlignment="1">
      <alignment vertical="center" shrinkToFit="1"/>
    </xf>
    <xf numFmtId="49" fontId="11" fillId="0" borderId="27" xfId="0" applyNumberFormat="1" applyFont="1" applyBorder="1" applyAlignment="1">
      <alignment vertical="center" shrinkToFit="1"/>
    </xf>
    <xf numFmtId="49" fontId="11" fillId="0" borderId="15" xfId="0" applyNumberFormat="1" applyFont="1" applyBorder="1" applyAlignment="1">
      <alignment vertical="center" shrinkToFit="1"/>
    </xf>
    <xf numFmtId="49" fontId="11" fillId="0" borderId="10" xfId="0" applyNumberFormat="1" applyFont="1" applyBorder="1" applyAlignment="1">
      <alignment vertical="center" shrinkToFit="1"/>
    </xf>
    <xf numFmtId="49" fontId="11" fillId="0" borderId="14" xfId="0" applyNumberFormat="1" applyFont="1" applyBorder="1" applyAlignment="1">
      <alignment vertical="center" shrinkToFit="1"/>
    </xf>
    <xf numFmtId="49" fontId="11" fillId="0" borderId="35" xfId="0" applyNumberFormat="1" applyFont="1" applyBorder="1" applyAlignment="1">
      <alignment vertical="center" shrinkToFit="1"/>
    </xf>
    <xf numFmtId="49" fontId="8" fillId="0" borderId="15" xfId="48" applyNumberFormat="1" applyFont="1" applyBorder="1" applyAlignment="1">
      <alignment horizontal="left" vertical="center" wrapText="1"/>
    </xf>
    <xf numFmtId="0" fontId="5" fillId="24" borderId="11" xfId="0" applyFont="1" applyFill="1" applyBorder="1" applyAlignment="1">
      <alignment horizontal="right" vertical="center" shrinkToFit="1"/>
    </xf>
    <xf numFmtId="49" fontId="5" fillId="25" borderId="0" xfId="48" applyNumberFormat="1" applyFont="1" applyFill="1" applyAlignment="1">
      <alignment horizontal="left" vertical="center" wrapText="1"/>
    </xf>
    <xf numFmtId="49" fontId="8" fillId="0" borderId="11" xfId="48" applyNumberFormat="1" applyFont="1" applyBorder="1" applyAlignment="1">
      <alignment horizontal="left" vertical="center" wrapText="1"/>
    </xf>
    <xf numFmtId="49" fontId="5" fillId="0" borderId="18" xfId="0" applyNumberFormat="1" applyFont="1" applyBorder="1" applyAlignment="1">
      <alignment vertical="center"/>
    </xf>
    <xf numFmtId="49" fontId="5" fillId="0" borderId="11" xfId="0" applyNumberFormat="1" applyFont="1" applyBorder="1" applyAlignment="1">
      <alignment vertical="center"/>
    </xf>
    <xf numFmtId="49" fontId="5" fillId="0" borderId="13" xfId="0" applyNumberFormat="1" applyFont="1" applyBorder="1" applyAlignment="1">
      <alignment vertical="center" wrapText="1" shrinkToFit="1"/>
    </xf>
    <xf numFmtId="49" fontId="5" fillId="0" borderId="0" xfId="0" applyNumberFormat="1" applyFont="1" applyAlignment="1" applyProtection="1">
      <alignment vertical="center" shrinkToFit="1"/>
      <protection hidden="1"/>
    </xf>
    <xf numFmtId="0" fontId="5" fillId="0" borderId="0" xfId="0" applyFont="1" applyAlignment="1">
      <alignment vertical="center" shrinkToFit="1"/>
    </xf>
    <xf numFmtId="49" fontId="24" fillId="0" borderId="0" xfId="0" applyNumberFormat="1" applyFont="1" applyAlignment="1">
      <alignment vertical="center" shrinkToFit="1"/>
    </xf>
    <xf numFmtId="49" fontId="24" fillId="0" borderId="0" xfId="0" applyNumberFormat="1" applyFont="1" applyAlignment="1" applyProtection="1">
      <alignment vertical="center"/>
      <protection hidden="1"/>
    </xf>
    <xf numFmtId="49" fontId="5" fillId="0" borderId="13" xfId="0" applyNumberFormat="1" applyFont="1" applyBorder="1" applyAlignment="1">
      <alignment vertical="center" shrinkToFit="1"/>
    </xf>
    <xf numFmtId="49" fontId="5" fillId="0" borderId="11" xfId="0" applyNumberFormat="1" applyFont="1" applyBorder="1" applyAlignment="1">
      <alignment vertical="center" shrinkToFit="1"/>
    </xf>
    <xf numFmtId="49" fontId="5" fillId="0" borderId="0" xfId="48" applyNumberFormat="1" applyFont="1" applyAlignment="1">
      <alignment horizontal="left" vertical="center" wrapText="1"/>
    </xf>
    <xf numFmtId="0" fontId="5" fillId="0" borderId="36" xfId="48" applyFont="1" applyBorder="1" applyAlignment="1">
      <alignment horizontal="left" vertical="center" wrapText="1"/>
    </xf>
    <xf numFmtId="0" fontId="5" fillId="0" borderId="22" xfId="48" applyFont="1" applyBorder="1" applyAlignment="1">
      <alignment horizontal="left" vertical="center" wrapText="1"/>
    </xf>
    <xf numFmtId="49" fontId="5" fillId="0" borderId="18" xfId="48" applyNumberFormat="1" applyFont="1" applyBorder="1" applyAlignment="1">
      <alignment horizontal="left" vertical="center" wrapText="1"/>
    </xf>
    <xf numFmtId="0" fontId="5" fillId="0" borderId="19" xfId="48" applyFont="1" applyBorder="1" applyAlignment="1">
      <alignment horizontal="left" vertical="center" wrapText="1"/>
    </xf>
    <xf numFmtId="0" fontId="5" fillId="0" borderId="37" xfId="48" applyFont="1" applyBorder="1" applyAlignment="1">
      <alignment horizontal="left" vertical="center" wrapText="1"/>
    </xf>
    <xf numFmtId="49" fontId="5" fillId="24" borderId="18" xfId="0" applyNumberFormat="1" applyFont="1" applyFill="1" applyBorder="1" applyAlignment="1">
      <alignment horizontal="center" vertical="center"/>
    </xf>
    <xf numFmtId="0" fontId="0" fillId="0" borderId="11" xfId="0" applyBorder="1"/>
    <xf numFmtId="0" fontId="5" fillId="0" borderId="20" xfId="48" applyFont="1" applyBorder="1" applyAlignment="1">
      <alignment horizontal="left" vertical="center" wrapText="1"/>
    </xf>
    <xf numFmtId="49" fontId="5" fillId="0" borderId="11" xfId="48" applyNumberFormat="1" applyFont="1" applyBorder="1" applyAlignment="1">
      <alignment horizontal="left" vertical="center" wrapText="1"/>
    </xf>
    <xf numFmtId="0" fontId="5" fillId="0" borderId="11" xfId="0" applyFont="1" applyBorder="1"/>
    <xf numFmtId="49" fontId="5" fillId="0" borderId="0" xfId="0" applyNumberFormat="1" applyFont="1" applyAlignment="1">
      <alignment horizontal="center" vertical="center"/>
    </xf>
    <xf numFmtId="49" fontId="24" fillId="0" borderId="0" xfId="0" applyNumberFormat="1" applyFont="1" applyAlignment="1">
      <alignment horizontal="center" vertical="center"/>
    </xf>
    <xf numFmtId="49" fontId="30" fillId="24" borderId="18" xfId="0" applyNumberFormat="1" applyFont="1" applyFill="1" applyBorder="1" applyAlignment="1">
      <alignment horizontal="center" vertical="center"/>
    </xf>
    <xf numFmtId="177" fontId="5" fillId="0" borderId="18" xfId="0" applyNumberFormat="1" applyFont="1" applyBorder="1" applyAlignment="1" applyProtection="1">
      <alignment vertical="center"/>
      <protection locked="0"/>
    </xf>
    <xf numFmtId="49" fontId="9" fillId="24" borderId="13" xfId="0" applyNumberFormat="1" applyFont="1" applyFill="1" applyBorder="1" applyAlignment="1">
      <alignment horizontal="center" vertical="center"/>
    </xf>
    <xf numFmtId="49" fontId="24" fillId="0" borderId="13" xfId="0" applyNumberFormat="1" applyFont="1" applyBorder="1" applyAlignment="1" applyProtection="1">
      <alignment horizontal="center" vertical="center"/>
      <protection locked="0"/>
    </xf>
    <xf numFmtId="49" fontId="5" fillId="0" borderId="0" xfId="0" applyNumberFormat="1" applyFont="1" applyAlignment="1" applyProtection="1">
      <alignment vertical="center"/>
      <protection locked="0"/>
    </xf>
    <xf numFmtId="178" fontId="5" fillId="25" borderId="11" xfId="0" applyNumberFormat="1" applyFont="1" applyFill="1" applyBorder="1" applyAlignment="1" applyProtection="1">
      <alignment horizontal="right" vertical="center" shrinkToFit="1"/>
      <protection locked="0"/>
    </xf>
    <xf numFmtId="3" fontId="0" fillId="0" borderId="11" xfId="0" applyNumberFormat="1" applyBorder="1"/>
    <xf numFmtId="0" fontId="6" fillId="0" borderId="0" xfId="0" applyFont="1" applyAlignment="1">
      <alignment vertical="center"/>
    </xf>
    <xf numFmtId="0" fontId="5" fillId="0" borderId="0" xfId="0" applyFont="1" applyAlignment="1">
      <alignment horizontal="left" vertical="center" shrinkToFit="1"/>
    </xf>
    <xf numFmtId="49" fontId="5" fillId="0" borderId="11" xfId="0" applyNumberFormat="1" applyFont="1" applyBorder="1" applyAlignment="1">
      <alignment vertical="center" wrapText="1" shrinkToFit="1"/>
    </xf>
    <xf numFmtId="0" fontId="24" fillId="0" borderId="0" xfId="0" applyFont="1" applyAlignment="1">
      <alignment horizontal="center" vertical="center"/>
    </xf>
    <xf numFmtId="182" fontId="5" fillId="0" borderId="0" xfId="0" applyNumberFormat="1" applyFont="1" applyAlignment="1" applyProtection="1">
      <alignment vertical="center"/>
      <protection hidden="1"/>
    </xf>
    <xf numFmtId="0" fontId="4" fillId="25" borderId="13" xfId="48" applyFont="1" applyFill="1" applyBorder="1" applyAlignment="1" applyProtection="1">
      <alignment horizontal="left" vertical="center" wrapText="1"/>
      <protection locked="0"/>
    </xf>
    <xf numFmtId="0" fontId="4" fillId="25" borderId="10" xfId="48" applyFont="1" applyFill="1" applyBorder="1" applyAlignment="1" applyProtection="1">
      <alignment horizontal="left" vertical="center" wrapText="1"/>
      <protection locked="0"/>
    </xf>
    <xf numFmtId="0" fontId="4" fillId="0" borderId="13" xfId="48" applyFont="1" applyBorder="1" applyAlignment="1" applyProtection="1">
      <alignment horizontal="left" vertical="center" wrapText="1"/>
      <protection locked="0"/>
    </xf>
    <xf numFmtId="0" fontId="4" fillId="25" borderId="11" xfId="48" applyFont="1" applyFill="1" applyBorder="1" applyAlignment="1" applyProtection="1">
      <alignment horizontal="left" vertical="center" wrapText="1"/>
      <protection locked="0"/>
    </xf>
    <xf numFmtId="0" fontId="4" fillId="24" borderId="11" xfId="48" applyFont="1" applyFill="1" applyBorder="1" applyAlignment="1" applyProtection="1">
      <alignment horizontal="left" vertical="center" wrapText="1"/>
      <protection locked="0"/>
    </xf>
    <xf numFmtId="179" fontId="5" fillId="24" borderId="11" xfId="0" applyNumberFormat="1" applyFont="1" applyFill="1" applyBorder="1" applyAlignment="1" applyProtection="1">
      <alignment horizontal="center" vertical="center" shrinkToFit="1"/>
      <protection locked="0" hidden="1"/>
    </xf>
    <xf numFmtId="0" fontId="4" fillId="24" borderId="11" xfId="48" applyFont="1" applyFill="1" applyBorder="1" applyAlignment="1" applyProtection="1">
      <alignment horizontal="center" vertical="center" wrapText="1"/>
      <protection locked="0"/>
    </xf>
    <xf numFmtId="0" fontId="5" fillId="25" borderId="11" xfId="0" applyFont="1" applyFill="1" applyBorder="1" applyAlignment="1" applyProtection="1">
      <alignment horizontal="center" vertical="center" shrinkToFit="1"/>
      <protection locked="0"/>
    </xf>
    <xf numFmtId="49" fontId="11" fillId="25" borderId="10" xfId="0" applyNumberFormat="1" applyFont="1" applyFill="1" applyBorder="1" applyAlignment="1" applyProtection="1">
      <alignment vertical="center" shrinkToFit="1"/>
      <protection locked="0"/>
    </xf>
    <xf numFmtId="49" fontId="11" fillId="25" borderId="13" xfId="0" applyNumberFormat="1" applyFont="1" applyFill="1" applyBorder="1" applyAlignment="1" applyProtection="1">
      <alignment vertical="center" shrinkToFit="1"/>
      <protection locked="0"/>
    </xf>
    <xf numFmtId="182" fontId="5" fillId="0" borderId="0" xfId="0" applyNumberFormat="1" applyFont="1" applyAlignment="1" applyProtection="1">
      <alignment horizontal="center" vertical="center"/>
      <protection hidden="1"/>
    </xf>
    <xf numFmtId="187" fontId="5" fillId="0" borderId="0" xfId="0" applyNumberFormat="1" applyFont="1" applyAlignment="1" applyProtection="1">
      <alignment horizontal="right" vertical="center"/>
      <protection hidden="1"/>
    </xf>
    <xf numFmtId="187" fontId="24" fillId="0" borderId="0" xfId="0" applyNumberFormat="1" applyFont="1" applyAlignment="1" applyProtection="1">
      <alignment horizontal="right" vertical="center"/>
      <protection hidden="1"/>
    </xf>
    <xf numFmtId="49" fontId="8" fillId="0" borderId="28" xfId="48" applyNumberFormat="1" applyFont="1" applyBorder="1" applyAlignment="1">
      <alignment horizontal="left" vertical="center" wrapText="1"/>
    </xf>
    <xf numFmtId="49" fontId="8" fillId="0" borderId="18" xfId="48" applyNumberFormat="1" applyFont="1" applyBorder="1" applyAlignment="1">
      <alignment horizontal="left" vertical="center" wrapText="1"/>
    </xf>
    <xf numFmtId="0" fontId="11" fillId="0" borderId="22" xfId="0" applyFont="1" applyBorder="1" applyAlignment="1">
      <alignment horizontal="center" vertical="center" shrinkToFit="1"/>
    </xf>
    <xf numFmtId="176" fontId="19" fillId="27" borderId="0" xfId="49" applyNumberFormat="1" applyFont="1" applyFill="1" applyAlignment="1" applyProtection="1">
      <alignment horizontal="center"/>
      <protection locked="0"/>
    </xf>
    <xf numFmtId="190" fontId="11" fillId="0" borderId="11" xfId="0" applyNumberFormat="1" applyFont="1" applyBorder="1" applyAlignment="1">
      <alignment horizontal="right" vertical="center" shrinkToFit="1"/>
    </xf>
    <xf numFmtId="190" fontId="11" fillId="0" borderId="23" xfId="0" applyNumberFormat="1" applyFont="1" applyBorder="1" applyAlignment="1">
      <alignment horizontal="right" vertical="center" shrinkToFit="1"/>
    </xf>
    <xf numFmtId="183" fontId="11" fillId="25" borderId="11" xfId="0" applyNumberFormat="1" applyFont="1" applyFill="1" applyBorder="1" applyAlignment="1" applyProtection="1">
      <alignment horizontal="right" vertical="center" shrinkToFit="1"/>
      <protection locked="0"/>
    </xf>
    <xf numFmtId="185" fontId="5" fillId="25" borderId="11" xfId="0" applyNumberFormat="1" applyFont="1" applyFill="1" applyBorder="1" applyAlignment="1" applyProtection="1">
      <alignment vertical="center" shrinkToFit="1"/>
      <protection locked="0"/>
    </xf>
    <xf numFmtId="185" fontId="5" fillId="24" borderId="11" xfId="0" applyNumberFormat="1" applyFont="1" applyFill="1" applyBorder="1" applyAlignment="1">
      <alignment vertical="center" shrinkToFit="1"/>
    </xf>
    <xf numFmtId="0" fontId="11" fillId="25" borderId="22" xfId="0" applyFont="1" applyFill="1" applyBorder="1" applyAlignment="1" applyProtection="1">
      <alignment horizontal="center" vertical="center" shrinkToFit="1"/>
      <protection locked="0"/>
    </xf>
    <xf numFmtId="0" fontId="0" fillId="0" borderId="42" xfId="47" applyFont="1" applyBorder="1" applyAlignment="1">
      <alignment horizontal="center" vertical="center"/>
    </xf>
    <xf numFmtId="0" fontId="26" fillId="0" borderId="43" xfId="47" applyFont="1" applyBorder="1" applyAlignment="1">
      <alignment horizontal="center" vertical="center"/>
    </xf>
    <xf numFmtId="179" fontId="5" fillId="24" borderId="11" xfId="0" applyNumberFormat="1" applyFont="1" applyFill="1" applyBorder="1" applyAlignment="1">
      <alignment horizontal="center" vertical="center" shrinkToFit="1"/>
    </xf>
    <xf numFmtId="178" fontId="5" fillId="24" borderId="11" xfId="0" applyNumberFormat="1" applyFont="1" applyFill="1" applyBorder="1" applyAlignment="1">
      <alignment horizontal="center" vertical="center" shrinkToFit="1"/>
    </xf>
    <xf numFmtId="179" fontId="5" fillId="24" borderId="11" xfId="0" applyNumberFormat="1" applyFont="1" applyFill="1" applyBorder="1" applyAlignment="1" applyProtection="1">
      <alignment horizontal="center" vertical="center" shrinkToFit="1"/>
      <protection locked="0"/>
    </xf>
    <xf numFmtId="178" fontId="5" fillId="24" borderId="11" xfId="0" applyNumberFormat="1" applyFont="1" applyFill="1" applyBorder="1" applyAlignment="1" applyProtection="1">
      <alignment horizontal="center" vertical="center" shrinkToFit="1"/>
      <protection locked="0"/>
    </xf>
    <xf numFmtId="178" fontId="5" fillId="28" borderId="11" xfId="0" applyNumberFormat="1" applyFont="1" applyFill="1" applyBorder="1" applyAlignment="1">
      <alignment vertical="center" shrinkToFit="1"/>
    </xf>
    <xf numFmtId="185" fontId="5" fillId="28" borderId="11" xfId="0" applyNumberFormat="1" applyFont="1" applyFill="1" applyBorder="1" applyAlignment="1">
      <alignment vertical="center" shrinkToFit="1"/>
    </xf>
    <xf numFmtId="178" fontId="5" fillId="25" borderId="11" xfId="0" applyNumberFormat="1" applyFont="1" applyFill="1" applyBorder="1" applyAlignment="1" applyProtection="1">
      <alignment vertical="center" shrinkToFit="1"/>
      <protection locked="0"/>
    </xf>
    <xf numFmtId="179" fontId="5" fillId="24" borderId="11" xfId="0" applyNumberFormat="1" applyFont="1" applyFill="1" applyBorder="1" applyAlignment="1">
      <alignment vertical="center" shrinkToFit="1"/>
    </xf>
    <xf numFmtId="179" fontId="5" fillId="25" borderId="11" xfId="0" applyNumberFormat="1" applyFont="1" applyFill="1" applyBorder="1" applyAlignment="1" applyProtection="1">
      <alignment vertical="center" shrinkToFit="1"/>
      <protection locked="0"/>
    </xf>
    <xf numFmtId="179" fontId="5" fillId="28" borderId="22" xfId="0" applyNumberFormat="1" applyFont="1" applyFill="1" applyBorder="1" applyAlignment="1">
      <alignment vertical="center" shrinkToFit="1"/>
    </xf>
    <xf numFmtId="178" fontId="5" fillId="28" borderId="22" xfId="0" applyNumberFormat="1" applyFont="1" applyFill="1" applyBorder="1" applyAlignment="1">
      <alignment vertical="center" shrinkToFit="1"/>
    </xf>
    <xf numFmtId="193" fontId="5" fillId="24" borderId="11" xfId="0" applyNumberFormat="1" applyFont="1" applyFill="1" applyBorder="1" applyAlignment="1">
      <alignment vertical="center" shrinkToFit="1"/>
    </xf>
    <xf numFmtId="49" fontId="5" fillId="0" borderId="0" xfId="48" applyNumberFormat="1" applyFont="1" applyAlignment="1" applyProtection="1">
      <alignment horizontal="left" vertical="center" wrapText="1"/>
      <protection locked="0"/>
    </xf>
    <xf numFmtId="193" fontId="5" fillId="25" borderId="11" xfId="0" applyNumberFormat="1" applyFont="1" applyFill="1" applyBorder="1" applyAlignment="1" applyProtection="1">
      <alignment vertical="center" shrinkToFit="1"/>
      <protection locked="0"/>
    </xf>
    <xf numFmtId="193" fontId="5" fillId="28" borderId="11" xfId="0" applyNumberFormat="1" applyFont="1" applyFill="1" applyBorder="1" applyAlignment="1">
      <alignment vertical="center" shrinkToFit="1"/>
    </xf>
    <xf numFmtId="191" fontId="5" fillId="28" borderId="22" xfId="0" applyNumberFormat="1" applyFont="1" applyFill="1" applyBorder="1" applyAlignment="1">
      <alignment vertical="center" shrinkToFit="1"/>
    </xf>
    <xf numFmtId="185" fontId="5" fillId="28" borderId="22" xfId="0" applyNumberFormat="1" applyFont="1" applyFill="1" applyBorder="1" applyAlignment="1">
      <alignment vertical="center" shrinkToFit="1"/>
    </xf>
    <xf numFmtId="185" fontId="5" fillId="24" borderId="11" xfId="0" applyNumberFormat="1" applyFont="1" applyFill="1" applyBorder="1" applyAlignment="1">
      <alignment horizontal="right" vertical="center" shrinkToFit="1"/>
    </xf>
    <xf numFmtId="192" fontId="5" fillId="28" borderId="11" xfId="0" applyNumberFormat="1" applyFont="1" applyFill="1" applyBorder="1" applyAlignment="1">
      <alignment vertical="center" shrinkToFit="1"/>
    </xf>
    <xf numFmtId="186" fontId="11" fillId="25" borderId="11" xfId="0" applyNumberFormat="1" applyFont="1" applyFill="1" applyBorder="1" applyAlignment="1" applyProtection="1">
      <alignment horizontal="right" vertical="center" shrinkToFit="1"/>
      <protection locked="0"/>
    </xf>
    <xf numFmtId="0" fontId="1" fillId="0" borderId="44" xfId="46" applyBorder="1" applyAlignment="1">
      <alignment horizontal="center" vertical="center" wrapText="1" shrinkToFit="1"/>
    </xf>
    <xf numFmtId="0" fontId="96" fillId="0" borderId="0" xfId="0" applyFont="1" applyAlignment="1">
      <alignment vertical="top"/>
    </xf>
    <xf numFmtId="185" fontId="5" fillId="24" borderId="11" xfId="0" applyNumberFormat="1" applyFont="1" applyFill="1" applyBorder="1" applyAlignment="1">
      <alignment horizontal="right" vertical="center"/>
    </xf>
    <xf numFmtId="177" fontId="5" fillId="0" borderId="11" xfId="0" applyNumberFormat="1" applyFont="1" applyBorder="1" applyAlignment="1">
      <alignment vertical="center"/>
    </xf>
    <xf numFmtId="49" fontId="24" fillId="0" borderId="11"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1" fillId="0" borderId="0" xfId="47" applyAlignment="1">
      <alignment horizontal="center" vertical="center"/>
    </xf>
    <xf numFmtId="0" fontId="1" fillId="0" borderId="25" xfId="47" applyBorder="1">
      <alignment vertical="center"/>
    </xf>
    <xf numFmtId="0" fontId="26" fillId="0" borderId="45" xfId="47" applyFont="1" applyBorder="1" applyAlignment="1">
      <alignment horizontal="center" vertical="center"/>
    </xf>
    <xf numFmtId="0" fontId="26" fillId="0" borderId="0" xfId="47" applyFont="1" applyAlignment="1">
      <alignment horizontal="center" vertical="center"/>
    </xf>
    <xf numFmtId="0" fontId="1" fillId="0" borderId="0" xfId="47" applyAlignment="1">
      <alignment horizontal="center" vertical="top"/>
    </xf>
    <xf numFmtId="0" fontId="97" fillId="0" borderId="27" xfId="47" applyFont="1" applyBorder="1">
      <alignment vertical="center"/>
    </xf>
    <xf numFmtId="0" fontId="1" fillId="0" borderId="27" xfId="47" applyBorder="1">
      <alignment vertical="center"/>
    </xf>
    <xf numFmtId="0" fontId="1" fillId="0" borderId="0" xfId="47" applyAlignment="1">
      <alignment vertical="center" wrapText="1"/>
    </xf>
    <xf numFmtId="0" fontId="1" fillId="0" borderId="0" xfId="47" applyAlignment="1">
      <alignment horizontal="left" vertical="center" wrapText="1"/>
    </xf>
    <xf numFmtId="0" fontId="15" fillId="0" borderId="0" xfId="49" applyFont="1" applyAlignment="1">
      <alignment horizontal="right"/>
    </xf>
    <xf numFmtId="0" fontId="10" fillId="0" borderId="0" xfId="49"/>
    <xf numFmtId="0" fontId="16" fillId="0" borderId="0" xfId="49" applyFont="1" applyAlignment="1">
      <alignment horizontal="left"/>
    </xf>
    <xf numFmtId="0" fontId="10" fillId="0" borderId="0" xfId="49" applyAlignment="1">
      <alignment horizontal="left"/>
    </xf>
    <xf numFmtId="0" fontId="17" fillId="0" borderId="0" xfId="49" applyFont="1" applyAlignment="1">
      <alignment horizontal="left"/>
    </xf>
    <xf numFmtId="0" fontId="19" fillId="0" borderId="46" xfId="49" applyFont="1" applyBorder="1" applyAlignment="1">
      <alignment horizontal="left" vertical="top" wrapText="1"/>
    </xf>
    <xf numFmtId="0" fontId="19" fillId="0" borderId="47" xfId="49" applyFont="1" applyBorder="1" applyAlignment="1">
      <alignment horizontal="left" vertical="top" wrapText="1"/>
    </xf>
    <xf numFmtId="0" fontId="19" fillId="0" borderId="0" xfId="49" applyFont="1" applyAlignment="1">
      <alignment horizontal="left"/>
    </xf>
    <xf numFmtId="0" fontId="19" fillId="0" borderId="0" xfId="49" applyFont="1"/>
    <xf numFmtId="0" fontId="17" fillId="0" borderId="47" xfId="49" applyFont="1" applyBorder="1" applyAlignment="1">
      <alignment horizontal="center"/>
    </xf>
    <xf numFmtId="0" fontId="19" fillId="0" borderId="47" xfId="49" applyFont="1" applyBorder="1" applyAlignment="1">
      <alignment horizontal="left"/>
    </xf>
    <xf numFmtId="0" fontId="10" fillId="0" borderId="47" xfId="49" applyBorder="1" applyAlignment="1">
      <alignment horizontal="left" vertical="top" wrapText="1"/>
    </xf>
    <xf numFmtId="0" fontId="10" fillId="0" borderId="48" xfId="49" applyBorder="1" applyAlignment="1">
      <alignment horizontal="left" vertical="top" wrapText="1"/>
    </xf>
    <xf numFmtId="0" fontId="10" fillId="0" borderId="49" xfId="49" applyBorder="1" applyAlignment="1">
      <alignment horizontal="left"/>
    </xf>
    <xf numFmtId="0" fontId="19" fillId="0" borderId="50" xfId="49" applyFont="1" applyBorder="1"/>
    <xf numFmtId="0" fontId="10" fillId="0" borderId="51" xfId="49" applyBorder="1"/>
    <xf numFmtId="0" fontId="10" fillId="0" borderId="52" xfId="49" applyBorder="1" applyAlignment="1">
      <alignment horizontal="left"/>
    </xf>
    <xf numFmtId="0" fontId="10" fillId="0" borderId="53" xfId="49" applyBorder="1"/>
    <xf numFmtId="178" fontId="17" fillId="0" borderId="0" xfId="49" applyNumberFormat="1" applyFont="1"/>
    <xf numFmtId="0" fontId="10" fillId="0" borderId="54" xfId="49" applyBorder="1" applyAlignment="1">
      <alignment horizontal="left" vertical="center" wrapText="1"/>
    </xf>
    <xf numFmtId="0" fontId="10" fillId="0" borderId="55" xfId="49" applyBorder="1" applyAlignment="1">
      <alignment horizontal="left" vertical="center"/>
    </xf>
    <xf numFmtId="0" fontId="19" fillId="0" borderId="36" xfId="49" applyFont="1" applyBorder="1" applyAlignment="1">
      <alignment horizontal="left" vertical="center"/>
    </xf>
    <xf numFmtId="0" fontId="19" fillId="0" borderId="36" xfId="49" applyFont="1" applyBorder="1" applyAlignment="1">
      <alignment vertical="center"/>
    </xf>
    <xf numFmtId="0" fontId="10" fillId="0" borderId="56" xfId="49" applyBorder="1" applyAlignment="1">
      <alignment vertical="center"/>
    </xf>
    <xf numFmtId="0" fontId="10" fillId="0" borderId="38" xfId="49" applyBorder="1" applyAlignment="1">
      <alignment horizontal="left" vertical="center"/>
    </xf>
    <xf numFmtId="0" fontId="10" fillId="0" borderId="18" xfId="49" applyBorder="1" applyAlignment="1">
      <alignment horizontal="left" vertical="center"/>
    </xf>
    <xf numFmtId="0" fontId="10" fillId="0" borderId="38" xfId="49" applyBorder="1" applyAlignment="1">
      <alignment horizontal="left"/>
    </xf>
    <xf numFmtId="0" fontId="10" fillId="0" borderId="46" xfId="49" applyBorder="1" applyAlignment="1">
      <alignment horizontal="left" vertical="top" wrapText="1"/>
    </xf>
    <xf numFmtId="0" fontId="10" fillId="0" borderId="57" xfId="49" applyBorder="1" applyAlignment="1">
      <alignment horizontal="center" vertical="center"/>
    </xf>
    <xf numFmtId="0" fontId="10" fillId="0" borderId="58" xfId="49" applyBorder="1" applyAlignment="1">
      <alignment horizontal="center" vertical="distributed" wrapText="1"/>
    </xf>
    <xf numFmtId="0" fontId="10" fillId="0" borderId="18" xfId="49" applyBorder="1" applyAlignment="1">
      <alignment horizontal="center" vertical="center"/>
    </xf>
    <xf numFmtId="0" fontId="10" fillId="0" borderId="47" xfId="49" applyBorder="1" applyAlignment="1">
      <alignment horizontal="center" vertical="center"/>
    </xf>
    <xf numFmtId="0" fontId="10" fillId="0" borderId="38" xfId="49" applyBorder="1" applyAlignment="1">
      <alignment horizontal="center" vertical="center"/>
    </xf>
    <xf numFmtId="0" fontId="10" fillId="0" borderId="38" xfId="49" applyBorder="1" applyAlignment="1">
      <alignment horizontal="center"/>
    </xf>
    <xf numFmtId="0" fontId="19" fillId="0" borderId="59" xfId="49" applyFont="1" applyBorder="1" applyAlignment="1">
      <alignment horizontal="left" vertical="top" wrapText="1"/>
    </xf>
    <xf numFmtId="0" fontId="10" fillId="0" borderId="60" xfId="49" applyBorder="1" applyAlignment="1">
      <alignment horizontal="right" vertical="top"/>
    </xf>
    <xf numFmtId="0" fontId="15" fillId="0" borderId="0" xfId="49" applyFont="1" applyAlignment="1">
      <alignment horizontal="right" vertical="center"/>
    </xf>
    <xf numFmtId="0" fontId="16" fillId="0" borderId="0" xfId="49" applyFont="1" applyAlignment="1">
      <alignment horizontal="left" vertical="center"/>
    </xf>
    <xf numFmtId="0" fontId="10" fillId="0" borderId="0" xfId="49" applyAlignment="1">
      <alignment vertical="center"/>
    </xf>
    <xf numFmtId="49" fontId="18" fillId="0" borderId="0" xfId="49" applyNumberFormat="1" applyFont="1" applyAlignment="1">
      <alignment horizontal="left" vertical="center"/>
    </xf>
    <xf numFmtId="0" fontId="98" fillId="0" borderId="0" xfId="49" applyFont="1"/>
    <xf numFmtId="0" fontId="19" fillId="0" borderId="0" xfId="49" applyFont="1" applyAlignment="1">
      <alignment horizontal="left" vertical="center"/>
    </xf>
    <xf numFmtId="0" fontId="10" fillId="0" borderId="0" xfId="49" applyAlignment="1">
      <alignment horizontal="left" vertical="center"/>
    </xf>
    <xf numFmtId="0" fontId="19" fillId="0" borderId="0" xfId="49" applyFont="1" applyAlignment="1">
      <alignment vertical="center"/>
    </xf>
    <xf numFmtId="0" fontId="17" fillId="0" borderId="0" xfId="49" applyFont="1" applyAlignment="1">
      <alignment horizontal="left" vertical="center"/>
    </xf>
    <xf numFmtId="49" fontId="17" fillId="0" borderId="0" xfId="49" applyNumberFormat="1" applyFont="1" applyAlignment="1">
      <alignment horizontal="left" vertical="center"/>
    </xf>
    <xf numFmtId="0" fontId="10" fillId="0" borderId="36" xfId="49" applyBorder="1" applyAlignment="1">
      <alignment horizontal="left" vertical="center"/>
    </xf>
    <xf numFmtId="0" fontId="19" fillId="0" borderId="0" xfId="49" applyFont="1" applyAlignment="1">
      <alignment horizontal="left" vertical="center" wrapText="1"/>
    </xf>
    <xf numFmtId="0" fontId="19" fillId="0" borderId="38" xfId="49" applyFont="1" applyBorder="1" applyAlignment="1">
      <alignment horizontal="left" vertical="center" wrapText="1"/>
    </xf>
    <xf numFmtId="0" fontId="19" fillId="0" borderId="16" xfId="49" applyFont="1" applyBorder="1" applyAlignment="1">
      <alignment horizontal="center" vertical="center"/>
    </xf>
    <xf numFmtId="0" fontId="19" fillId="0" borderId="61" xfId="49" applyFont="1" applyBorder="1" applyAlignment="1">
      <alignment horizontal="left" vertical="center" wrapText="1"/>
    </xf>
    <xf numFmtId="0" fontId="19" fillId="0" borderId="32" xfId="49" applyFont="1" applyBorder="1" applyAlignment="1">
      <alignment horizontal="center" vertical="center"/>
    </xf>
    <xf numFmtId="0" fontId="10" fillId="0" borderId="38" xfId="49" applyBorder="1" applyAlignment="1">
      <alignment vertical="center"/>
    </xf>
    <xf numFmtId="0" fontId="10" fillId="0" borderId="16" xfId="49" applyBorder="1" applyAlignment="1">
      <alignment vertical="center"/>
    </xf>
    <xf numFmtId="0" fontId="10" fillId="0" borderId="16" xfId="49" applyBorder="1" applyAlignment="1">
      <alignment horizontal="center" vertical="center"/>
    </xf>
    <xf numFmtId="0" fontId="19" fillId="0" borderId="38" xfId="49" applyFont="1" applyBorder="1" applyAlignment="1">
      <alignment horizontal="left" vertical="center"/>
    </xf>
    <xf numFmtId="0" fontId="19" fillId="0" borderId="16" xfId="49" applyFont="1" applyBorder="1" applyAlignment="1">
      <alignment horizontal="center" vertical="center" wrapText="1"/>
    </xf>
    <xf numFmtId="0" fontId="19" fillId="0" borderId="61" xfId="49" applyFont="1" applyBorder="1" applyAlignment="1">
      <alignment horizontal="right" vertical="center"/>
    </xf>
    <xf numFmtId="0" fontId="10" fillId="0" borderId="32" xfId="49" applyBorder="1" applyAlignment="1">
      <alignment vertical="center"/>
    </xf>
    <xf numFmtId="0" fontId="19" fillId="0" borderId="61" xfId="49" applyFont="1" applyBorder="1" applyAlignment="1">
      <alignment horizontal="left" vertical="center"/>
    </xf>
    <xf numFmtId="0" fontId="10" fillId="0" borderId="36" xfId="49" applyBorder="1" applyAlignment="1">
      <alignment vertical="center"/>
    </xf>
    <xf numFmtId="0" fontId="15" fillId="0" borderId="0" xfId="49" applyFont="1" applyAlignment="1">
      <alignment horizontal="left" vertical="center"/>
    </xf>
    <xf numFmtId="49" fontId="21" fillId="0" borderId="0" xfId="49" applyNumberFormat="1" applyFont="1" applyAlignment="1">
      <alignment horizontal="center" vertical="center"/>
    </xf>
    <xf numFmtId="0" fontId="21" fillId="0" borderId="36" xfId="49" applyFont="1" applyBorder="1" applyAlignment="1">
      <alignment vertical="center"/>
    </xf>
    <xf numFmtId="0" fontId="21" fillId="0" borderId="0" xfId="49" applyFont="1" applyAlignment="1">
      <alignment horizontal="left" vertical="center"/>
    </xf>
    <xf numFmtId="0" fontId="19" fillId="0" borderId="0" xfId="49" applyFont="1" applyAlignment="1">
      <alignment horizontal="left" vertical="top" wrapText="1"/>
    </xf>
    <xf numFmtId="0" fontId="22" fillId="0" borderId="0" xfId="49" applyFont="1" applyAlignment="1">
      <alignment horizontal="left" vertical="top" wrapText="1"/>
    </xf>
    <xf numFmtId="0" fontId="10" fillId="0" borderId="61" xfId="49" applyBorder="1" applyAlignment="1">
      <alignment horizontal="center" vertical="center"/>
    </xf>
    <xf numFmtId="0" fontId="19" fillId="0" borderId="0" xfId="49" applyFont="1" applyAlignment="1">
      <alignment vertical="top" wrapText="1"/>
    </xf>
    <xf numFmtId="0" fontId="22" fillId="0" borderId="0" xfId="49" applyFont="1" applyAlignment="1">
      <alignment vertical="top" wrapText="1"/>
    </xf>
    <xf numFmtId="180" fontId="11" fillId="0" borderId="24" xfId="0" applyNumberFormat="1" applyFont="1" applyBorder="1" applyAlignment="1">
      <alignment horizontal="right" vertical="center" shrinkToFit="1"/>
    </xf>
    <xf numFmtId="0" fontId="10" fillId="0" borderId="47" xfId="49" applyBorder="1" applyAlignment="1">
      <alignment horizontal="right" vertical="center"/>
    </xf>
    <xf numFmtId="0" fontId="44" fillId="0" borderId="0" xfId="0" applyFont="1" applyAlignment="1">
      <alignment vertical="center"/>
    </xf>
    <xf numFmtId="0" fontId="99" fillId="0" borderId="0" xfId="0" applyFont="1" applyAlignment="1">
      <alignment vertical="center"/>
    </xf>
    <xf numFmtId="0" fontId="14" fillId="25" borderId="11" xfId="0" applyFont="1" applyFill="1" applyBorder="1" applyAlignment="1" applyProtection="1">
      <alignment horizontal="left" vertical="center" wrapText="1"/>
      <protection locked="0"/>
    </xf>
    <xf numFmtId="0" fontId="0" fillId="0" borderId="0" xfId="47" applyFont="1" applyAlignment="1">
      <alignment horizontal="left" vertical="center"/>
    </xf>
    <xf numFmtId="186" fontId="11" fillId="25" borderId="21" xfId="0" applyNumberFormat="1" applyFont="1" applyFill="1" applyBorder="1" applyAlignment="1" applyProtection="1">
      <alignment horizontal="right" vertical="center" shrinkToFit="1"/>
      <protection locked="0"/>
    </xf>
    <xf numFmtId="0" fontId="11" fillId="0" borderId="62" xfId="0" applyFont="1" applyBorder="1" applyAlignment="1">
      <alignment horizontal="center" vertical="center"/>
    </xf>
    <xf numFmtId="190" fontId="11" fillId="0" borderId="62" xfId="0" applyNumberFormat="1" applyFont="1" applyBorder="1" applyAlignment="1">
      <alignment horizontal="right" vertical="center" shrinkToFit="1"/>
    </xf>
    <xf numFmtId="186" fontId="11" fillId="25" borderId="63" xfId="0" applyNumberFormat="1" applyFont="1" applyFill="1" applyBorder="1" applyAlignment="1" applyProtection="1">
      <alignment horizontal="right" vertical="center" shrinkToFit="1"/>
      <protection locked="0"/>
    </xf>
    <xf numFmtId="0" fontId="37" fillId="0" borderId="0" xfId="0" applyFont="1" applyAlignment="1">
      <alignment horizontal="right" vertical="top"/>
    </xf>
    <xf numFmtId="0" fontId="11" fillId="25" borderId="66" xfId="0" applyFont="1" applyFill="1" applyBorder="1" applyAlignment="1" applyProtection="1">
      <alignment horizontal="center" vertical="top" shrinkToFit="1"/>
      <protection locked="0"/>
    </xf>
    <xf numFmtId="0" fontId="47" fillId="0" borderId="67" xfId="47" applyFont="1" applyBorder="1" applyAlignment="1">
      <alignment horizontal="left" vertical="center" wrapText="1"/>
    </xf>
    <xf numFmtId="49" fontId="11" fillId="29" borderId="15" xfId="0" applyNumberFormat="1" applyFont="1" applyFill="1" applyBorder="1" applyAlignment="1">
      <alignment vertical="center" shrinkToFit="1"/>
    </xf>
    <xf numFmtId="49" fontId="23" fillId="29" borderId="14" xfId="0" applyNumberFormat="1" applyFont="1" applyFill="1" applyBorder="1" applyAlignment="1">
      <alignment vertical="center" shrinkToFit="1"/>
    </xf>
    <xf numFmtId="49" fontId="11" fillId="29" borderId="10" xfId="0" applyNumberFormat="1" applyFont="1" applyFill="1" applyBorder="1" applyAlignment="1">
      <alignment vertical="center" shrinkToFit="1"/>
    </xf>
    <xf numFmtId="0" fontId="50" fillId="24" borderId="11" xfId="0" applyFont="1" applyFill="1" applyBorder="1" applyAlignment="1">
      <alignment horizontal="center" vertical="center" wrapText="1"/>
    </xf>
    <xf numFmtId="0" fontId="50" fillId="0" borderId="11" xfId="0" applyFont="1" applyBorder="1" applyAlignment="1">
      <alignment horizontal="center" vertical="center"/>
    </xf>
    <xf numFmtId="0" fontId="11" fillId="0" borderId="11" xfId="0" applyFont="1" applyBorder="1" applyAlignment="1">
      <alignment vertical="top"/>
    </xf>
    <xf numFmtId="49" fontId="6" fillId="25" borderId="11" xfId="0" applyNumberFormat="1" applyFont="1" applyFill="1" applyBorder="1" applyAlignment="1" applyProtection="1">
      <alignment horizontal="left" vertical="center" wrapText="1"/>
      <protection locked="0"/>
    </xf>
    <xf numFmtId="49" fontId="11" fillId="30" borderId="34" xfId="0" applyNumberFormat="1" applyFont="1" applyFill="1" applyBorder="1" applyAlignment="1" applyProtection="1">
      <alignment vertical="center" shrinkToFit="1"/>
      <protection locked="0"/>
    </xf>
    <xf numFmtId="49" fontId="11" fillId="30" borderId="13" xfId="0" applyNumberFormat="1" applyFont="1" applyFill="1" applyBorder="1" applyAlignment="1" applyProtection="1">
      <alignment vertical="center" shrinkToFit="1"/>
      <protection locked="0"/>
    </xf>
    <xf numFmtId="0" fontId="4" fillId="30" borderId="13" xfId="48" applyFont="1" applyFill="1" applyBorder="1" applyAlignment="1" applyProtection="1">
      <alignment horizontal="left" vertical="center" wrapText="1"/>
      <protection locked="0"/>
    </xf>
    <xf numFmtId="49" fontId="11" fillId="0" borderId="47" xfId="0" applyNumberFormat="1" applyFont="1" applyBorder="1" applyAlignment="1">
      <alignment vertical="center" shrinkToFit="1"/>
    </xf>
    <xf numFmtId="189" fontId="5" fillId="24" borderId="24" xfId="0" applyNumberFormat="1" applyFont="1" applyFill="1" applyBorder="1" applyAlignment="1">
      <alignment vertical="center" shrinkToFit="1"/>
    </xf>
    <xf numFmtId="178" fontId="5" fillId="24" borderId="24" xfId="0" applyNumberFormat="1" applyFont="1" applyFill="1" applyBorder="1" applyAlignment="1">
      <alignment vertical="center" shrinkToFit="1"/>
    </xf>
    <xf numFmtId="0" fontId="5" fillId="24" borderId="24" xfId="0" applyFont="1" applyFill="1" applyBorder="1" applyAlignment="1">
      <alignment vertical="center" shrinkToFit="1"/>
    </xf>
    <xf numFmtId="0" fontId="11" fillId="0" borderId="0" xfId="0" applyFont="1" applyAlignment="1">
      <alignment vertical="center" wrapText="1"/>
    </xf>
    <xf numFmtId="176" fontId="11" fillId="0" borderId="0" xfId="0" applyNumberFormat="1" applyFont="1" applyAlignment="1">
      <alignment horizontal="right" vertical="center" shrinkToFit="1"/>
    </xf>
    <xf numFmtId="189" fontId="5" fillId="30" borderId="11" xfId="0" applyNumberFormat="1" applyFont="1" applyFill="1" applyBorder="1" applyAlignment="1" applyProtection="1">
      <alignment vertical="center" shrinkToFit="1"/>
      <protection locked="0"/>
    </xf>
    <xf numFmtId="0" fontId="5" fillId="30" borderId="11" xfId="0" applyFont="1" applyFill="1" applyBorder="1" applyAlignment="1" applyProtection="1">
      <alignment horizontal="center" vertical="center" shrinkToFit="1"/>
      <protection locked="0"/>
    </xf>
    <xf numFmtId="196" fontId="5" fillId="30" borderId="11" xfId="0" applyNumberFormat="1" applyFont="1" applyFill="1" applyBorder="1" applyAlignment="1" applyProtection="1">
      <alignment vertical="center" shrinkToFit="1"/>
      <protection locked="0"/>
    </xf>
    <xf numFmtId="49" fontId="11" fillId="30" borderId="11" xfId="0" applyNumberFormat="1" applyFont="1" applyFill="1" applyBorder="1" applyAlignment="1" applyProtection="1">
      <alignment vertical="center" shrinkToFit="1"/>
      <protection locked="0"/>
    </xf>
    <xf numFmtId="0" fontId="11" fillId="0" borderId="22" xfId="0" applyFont="1" applyBorder="1" applyAlignment="1">
      <alignment horizontal="center" vertical="center" wrapText="1"/>
    </xf>
    <xf numFmtId="176" fontId="11" fillId="0" borderId="27" xfId="0" applyNumberFormat="1"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32" xfId="0" applyNumberFormat="1" applyFont="1" applyBorder="1" applyAlignment="1">
      <alignment horizontal="center" vertical="center" shrinkToFit="1"/>
    </xf>
    <xf numFmtId="183" fontId="11" fillId="0" borderId="68" xfId="0" applyNumberFormat="1" applyFont="1" applyBorder="1" applyAlignment="1">
      <alignment horizontal="right" vertical="center" shrinkToFit="1"/>
    </xf>
    <xf numFmtId="183" fontId="11" fillId="0" borderId="22" xfId="0" applyNumberFormat="1" applyFont="1" applyBorder="1" applyAlignment="1">
      <alignment horizontal="right" vertical="center" shrinkToFit="1"/>
    </xf>
    <xf numFmtId="176" fontId="11" fillId="0" borderId="68" xfId="0" applyNumberFormat="1" applyFont="1" applyBorder="1" applyAlignment="1">
      <alignment horizontal="right" vertical="center" shrinkToFit="1"/>
    </xf>
    <xf numFmtId="176" fontId="11" fillId="0" borderId="36" xfId="0" applyNumberFormat="1" applyFont="1" applyBorder="1" applyAlignment="1">
      <alignment horizontal="right" vertical="center" shrinkToFit="1"/>
    </xf>
    <xf numFmtId="176" fontId="11" fillId="0" borderId="36" xfId="0" applyNumberFormat="1" applyFont="1" applyBorder="1" applyAlignment="1">
      <alignment horizontal="center" vertical="center" shrinkToFit="1"/>
    </xf>
    <xf numFmtId="183" fontId="11" fillId="25" borderId="22" xfId="0" applyNumberFormat="1" applyFont="1" applyFill="1" applyBorder="1" applyAlignment="1" applyProtection="1">
      <alignment horizontal="right" vertical="center" shrinkToFit="1"/>
      <protection locked="0"/>
    </xf>
    <xf numFmtId="176" fontId="11" fillId="0" borderId="11" xfId="0" applyNumberFormat="1" applyFont="1" applyBorder="1" applyAlignment="1">
      <alignment horizontal="center" vertical="center" shrinkToFit="1"/>
    </xf>
    <xf numFmtId="183" fontId="11" fillId="0" borderId="69" xfId="0" applyNumberFormat="1" applyFont="1" applyBorder="1" applyAlignment="1">
      <alignment horizontal="right" vertical="center" shrinkToFit="1"/>
    </xf>
    <xf numFmtId="183" fontId="11" fillId="25" borderId="63" xfId="0" applyNumberFormat="1" applyFont="1" applyFill="1" applyBorder="1" applyAlignment="1" applyProtection="1">
      <alignment horizontal="right" vertical="center" shrinkToFit="1"/>
      <protection locked="0"/>
    </xf>
    <xf numFmtId="183" fontId="11" fillId="0" borderId="70" xfId="0" applyNumberFormat="1" applyFont="1" applyBorder="1" applyAlignment="1">
      <alignment horizontal="right" vertical="center" shrinkToFit="1"/>
    </xf>
    <xf numFmtId="176" fontId="11" fillId="0" borderId="71" xfId="0" applyNumberFormat="1" applyFont="1" applyBorder="1" applyAlignment="1">
      <alignment horizontal="right" vertical="center" shrinkToFit="1"/>
    </xf>
    <xf numFmtId="176" fontId="11" fillId="0" borderId="0" xfId="0" applyNumberFormat="1" applyFont="1" applyAlignment="1">
      <alignment horizontal="center" vertical="center" shrinkToFit="1"/>
    </xf>
    <xf numFmtId="183" fontId="11" fillId="0" borderId="72" xfId="0" applyNumberFormat="1" applyFont="1" applyBorder="1" applyAlignment="1">
      <alignment horizontal="right" vertical="center" shrinkToFit="1"/>
    </xf>
    <xf numFmtId="183" fontId="11" fillId="0" borderId="73" xfId="0" applyNumberFormat="1" applyFont="1" applyBorder="1" applyAlignment="1">
      <alignment horizontal="right" vertical="center" shrinkToFit="1"/>
    </xf>
    <xf numFmtId="0" fontId="100" fillId="0" borderId="20" xfId="0" applyFont="1" applyBorder="1" applyAlignment="1">
      <alignment vertical="top" shrinkToFit="1"/>
    </xf>
    <xf numFmtId="0" fontId="100" fillId="0" borderId="21" xfId="0" applyFont="1" applyBorder="1" applyAlignment="1">
      <alignment vertical="top" shrinkToFit="1"/>
    </xf>
    <xf numFmtId="0" fontId="100" fillId="0" borderId="47" xfId="0" applyFont="1" applyBorder="1" applyAlignment="1">
      <alignment vertical="top" shrinkToFit="1"/>
    </xf>
    <xf numFmtId="49" fontId="100" fillId="0" borderId="47" xfId="0" applyNumberFormat="1" applyFont="1" applyBorder="1" applyAlignment="1">
      <alignment horizontal="left" vertical="top" shrinkToFit="1"/>
    </xf>
    <xf numFmtId="49" fontId="100" fillId="31" borderId="47" xfId="0" applyNumberFormat="1" applyFont="1" applyFill="1" applyBorder="1" applyAlignment="1">
      <alignment horizontal="left" vertical="top" shrinkToFit="1"/>
    </xf>
    <xf numFmtId="0" fontId="100" fillId="0" borderId="61" xfId="0" applyFont="1" applyBorder="1" applyAlignment="1">
      <alignment vertical="top" shrinkToFit="1"/>
    </xf>
    <xf numFmtId="0" fontId="100" fillId="0" borderId="38" xfId="0" applyFont="1" applyBorder="1" applyAlignment="1">
      <alignment vertical="top" shrinkToFit="1"/>
    </xf>
    <xf numFmtId="0" fontId="100" fillId="0" borderId="74" xfId="0" applyFont="1" applyBorder="1" applyAlignment="1">
      <alignment shrinkToFit="1"/>
    </xf>
    <xf numFmtId="0" fontId="100" fillId="32" borderId="74" xfId="0" applyFont="1" applyFill="1" applyBorder="1" applyAlignment="1">
      <alignment shrinkToFit="1"/>
    </xf>
    <xf numFmtId="0" fontId="0" fillId="0" borderId="0" xfId="0" applyAlignment="1">
      <alignment vertical="center"/>
    </xf>
    <xf numFmtId="0" fontId="11" fillId="0" borderId="0" xfId="45" applyFont="1" applyAlignment="1">
      <alignment horizontal="left" vertical="top"/>
    </xf>
    <xf numFmtId="0" fontId="101" fillId="0" borderId="0" xfId="45" applyFont="1" applyAlignment="1">
      <alignment horizontal="left" vertical="top"/>
    </xf>
    <xf numFmtId="0" fontId="11" fillId="0" borderId="0" xfId="45" applyFont="1" applyAlignment="1">
      <alignment vertical="top"/>
    </xf>
    <xf numFmtId="0" fontId="49" fillId="24" borderId="11" xfId="45" applyFont="1" applyFill="1" applyBorder="1" applyAlignment="1">
      <alignment horizontal="center" vertical="top" wrapText="1"/>
    </xf>
    <xf numFmtId="0" fontId="49" fillId="24" borderId="11" xfId="45" applyFont="1" applyFill="1" applyBorder="1" applyAlignment="1">
      <alignment horizontal="center" vertical="center" wrapText="1"/>
    </xf>
    <xf numFmtId="0" fontId="49" fillId="0" borderId="18" xfId="45" applyFont="1" applyBorder="1" applyAlignment="1">
      <alignment horizontal="center" vertical="center"/>
    </xf>
    <xf numFmtId="0" fontId="49" fillId="0" borderId="20" xfId="45" applyFont="1" applyBorder="1" applyAlignment="1">
      <alignment vertical="top" wrapText="1" shrinkToFit="1"/>
    </xf>
    <xf numFmtId="49" fontId="49" fillId="0" borderId="13" xfId="45" applyNumberFormat="1" applyFont="1" applyBorder="1" applyAlignment="1">
      <alignment vertical="top" wrapText="1"/>
    </xf>
    <xf numFmtId="0" fontId="62" fillId="0" borderId="0" xfId="45" applyFont="1" applyAlignment="1">
      <alignment horizontal="left" vertical="center"/>
    </xf>
    <xf numFmtId="0" fontId="52" fillId="0" borderId="21" xfId="45" applyFont="1" applyBorder="1" applyAlignment="1">
      <alignment vertical="top"/>
    </xf>
    <xf numFmtId="0" fontId="102" fillId="0" borderId="0" xfId="45" applyFont="1" applyAlignment="1">
      <alignment horizontal="left" vertical="center"/>
    </xf>
    <xf numFmtId="0" fontId="103" fillId="0" borderId="0" xfId="45" applyFont="1" applyAlignment="1">
      <alignment horizontal="left" vertical="center"/>
    </xf>
    <xf numFmtId="0" fontId="62" fillId="0" borderId="0" xfId="45" applyFont="1"/>
    <xf numFmtId="0" fontId="52" fillId="0" borderId="22" xfId="45" applyFont="1" applyBorder="1" applyAlignment="1">
      <alignment vertical="top"/>
    </xf>
    <xf numFmtId="0" fontId="62" fillId="0" borderId="0" xfId="45" applyFont="1" applyAlignment="1">
      <alignment horizontal="left" vertical="center" wrapText="1"/>
    </xf>
    <xf numFmtId="0" fontId="49" fillId="0" borderId="13" xfId="45" applyFont="1" applyBorder="1" applyAlignment="1">
      <alignment vertical="top" wrapText="1"/>
    </xf>
    <xf numFmtId="49" fontId="52" fillId="0" borderId="21" xfId="45" applyNumberFormat="1" applyFont="1" applyBorder="1" applyAlignment="1">
      <alignment horizontal="left" vertical="top" wrapText="1"/>
    </xf>
    <xf numFmtId="0" fontId="102" fillId="0" borderId="0" xfId="45" applyFont="1" applyAlignment="1">
      <alignment horizontal="left" vertical="center" wrapText="1"/>
    </xf>
    <xf numFmtId="0" fontId="102" fillId="0" borderId="0" xfId="45" applyFont="1" applyAlignment="1">
      <alignment horizontal="left" vertical="center" wrapText="1" indent="1"/>
    </xf>
    <xf numFmtId="0" fontId="103" fillId="0" borderId="0" xfId="45" applyFont="1" applyAlignment="1">
      <alignment horizontal="justify" vertical="center" wrapText="1"/>
    </xf>
    <xf numFmtId="0" fontId="62" fillId="0" borderId="0" xfId="45" applyFont="1" applyAlignment="1">
      <alignment horizontal="justify" vertical="center" wrapText="1"/>
    </xf>
    <xf numFmtId="0" fontId="102" fillId="0" borderId="0" xfId="45" applyFont="1" applyAlignment="1">
      <alignment horizontal="justify" vertical="center" wrapText="1"/>
    </xf>
    <xf numFmtId="0" fontId="103" fillId="0" borderId="0" xfId="45" applyFont="1" applyAlignment="1">
      <alignment horizontal="left" vertical="center" wrapText="1"/>
    </xf>
    <xf numFmtId="49" fontId="52" fillId="0" borderId="22" xfId="45" applyNumberFormat="1" applyFont="1" applyBorder="1" applyAlignment="1">
      <alignment horizontal="left" vertical="top" wrapText="1"/>
    </xf>
    <xf numFmtId="0" fontId="52" fillId="0" borderId="21" xfId="45" applyFont="1" applyBorder="1" applyAlignment="1">
      <alignment vertical="top" wrapText="1"/>
    </xf>
    <xf numFmtId="0" fontId="52" fillId="0" borderId="22" xfId="45" applyFont="1" applyBorder="1" applyAlignment="1">
      <alignment vertical="top" wrapText="1"/>
    </xf>
    <xf numFmtId="0" fontId="49" fillId="0" borderId="13" xfId="45" applyFont="1" applyBorder="1" applyAlignment="1">
      <alignment horizontal="justify" vertical="center"/>
    </xf>
    <xf numFmtId="0" fontId="62" fillId="0" borderId="0" xfId="45" applyFont="1" applyAlignment="1">
      <alignment horizontal="justify" vertical="center"/>
    </xf>
    <xf numFmtId="0" fontId="49" fillId="0" borderId="20" xfId="45" applyFont="1" applyBorder="1" applyAlignment="1">
      <alignment horizontal="left" vertical="center" wrapText="1"/>
    </xf>
    <xf numFmtId="0" fontId="49" fillId="0" borderId="21" xfId="45" applyFont="1" applyBorder="1" applyAlignment="1">
      <alignment horizontal="left" vertical="center" wrapText="1"/>
    </xf>
    <xf numFmtId="0" fontId="49" fillId="0" borderId="13" xfId="45" applyFont="1" applyBorder="1" applyAlignment="1">
      <alignment horizontal="left" vertical="center" wrapText="1"/>
    </xf>
    <xf numFmtId="0" fontId="0" fillId="0" borderId="21" xfId="0" applyBorder="1"/>
    <xf numFmtId="0" fontId="0" fillId="0" borderId="22" xfId="0" applyBorder="1"/>
    <xf numFmtId="0" fontId="58" fillId="0" borderId="0" xfId="0" applyFont="1"/>
    <xf numFmtId="0" fontId="20" fillId="0" borderId="0" xfId="0" applyFont="1"/>
    <xf numFmtId="0" fontId="20" fillId="30" borderId="145" xfId="0" applyFont="1" applyFill="1" applyBorder="1" applyProtection="1">
      <protection locked="0"/>
    </xf>
    <xf numFmtId="0" fontId="20" fillId="30" borderId="146" xfId="0" applyFont="1" applyFill="1" applyBorder="1" applyProtection="1">
      <protection locked="0"/>
    </xf>
    <xf numFmtId="0" fontId="20" fillId="30" borderId="147" xfId="0" applyFont="1" applyFill="1" applyBorder="1" applyProtection="1">
      <protection locked="0"/>
    </xf>
    <xf numFmtId="178" fontId="64" fillId="30" borderId="148" xfId="0" applyNumberFormat="1" applyFont="1" applyFill="1" applyBorder="1" applyProtection="1">
      <protection locked="0"/>
    </xf>
    <xf numFmtId="0" fontId="64" fillId="30" borderId="149" xfId="0" applyFont="1" applyFill="1" applyBorder="1" applyProtection="1">
      <protection locked="0"/>
    </xf>
    <xf numFmtId="178" fontId="64" fillId="30" borderId="11" xfId="0" applyNumberFormat="1" applyFont="1" applyFill="1" applyBorder="1" applyProtection="1">
      <protection locked="0"/>
    </xf>
    <xf numFmtId="0" fontId="64" fillId="30" borderId="150" xfId="0" applyFont="1" applyFill="1" applyBorder="1" applyProtection="1">
      <protection locked="0"/>
    </xf>
    <xf numFmtId="178" fontId="64" fillId="30" borderId="151" xfId="0" applyNumberFormat="1" applyFont="1" applyFill="1" applyBorder="1" applyProtection="1">
      <protection locked="0"/>
    </xf>
    <xf numFmtId="0" fontId="64" fillId="30" borderId="152" xfId="0" applyFont="1" applyFill="1" applyBorder="1" applyProtection="1">
      <protection locked="0"/>
    </xf>
    <xf numFmtId="0" fontId="20" fillId="0" borderId="11" xfId="0" applyFont="1" applyBorder="1" applyAlignment="1">
      <alignment horizontal="center" vertical="center" wrapText="1"/>
    </xf>
    <xf numFmtId="9" fontId="64" fillId="30" borderId="11" xfId="0" applyNumberFormat="1" applyFont="1" applyFill="1" applyBorder="1" applyAlignment="1" applyProtection="1">
      <alignment horizontal="right"/>
      <protection locked="0"/>
    </xf>
    <xf numFmtId="0" fontId="0" fillId="30" borderId="11" xfId="0" applyFill="1" applyBorder="1" applyAlignment="1" applyProtection="1">
      <alignment horizontal="left" shrinkToFit="1"/>
      <protection locked="0"/>
    </xf>
    <xf numFmtId="0" fontId="94" fillId="0" borderId="11" xfId="43" applyBorder="1" applyAlignment="1">
      <alignment shrinkToFit="1"/>
    </xf>
    <xf numFmtId="0" fontId="94" fillId="0" borderId="11" xfId="43" applyBorder="1"/>
    <xf numFmtId="0" fontId="14" fillId="0" borderId="11" xfId="0" applyFont="1" applyBorder="1" applyAlignment="1">
      <alignment horizontal="center" vertical="center"/>
    </xf>
    <xf numFmtId="0" fontId="58" fillId="0" borderId="0" xfId="47" applyFont="1">
      <alignment vertical="center"/>
    </xf>
    <xf numFmtId="0" fontId="58" fillId="0" borderId="36" xfId="0" applyFont="1" applyBorder="1" applyAlignment="1">
      <alignment vertical="center"/>
    </xf>
    <xf numFmtId="0" fontId="64" fillId="0" borderId="0" xfId="0" applyFont="1" applyAlignment="1">
      <alignment vertical="center"/>
    </xf>
    <xf numFmtId="0" fontId="20" fillId="0" borderId="0" xfId="0" applyFont="1" applyAlignment="1">
      <alignment vertical="center"/>
    </xf>
    <xf numFmtId="0" fontId="65" fillId="0" borderId="0" xfId="0" applyFont="1" applyAlignment="1">
      <alignment horizontal="center" vertical="center" shrinkToFit="1"/>
    </xf>
    <xf numFmtId="0" fontId="20" fillId="0" borderId="11" xfId="0" applyFont="1" applyBorder="1" applyAlignment="1">
      <alignment horizontal="center" vertical="center" shrinkToFit="1"/>
    </xf>
    <xf numFmtId="0" fontId="65" fillId="0" borderId="0" xfId="0" applyFont="1" applyAlignment="1">
      <alignment horizontal="center" vertical="center" wrapText="1"/>
    </xf>
    <xf numFmtId="0" fontId="20" fillId="0" borderId="18" xfId="0" applyFont="1" applyBorder="1" applyAlignment="1">
      <alignment horizontal="center" vertical="center" wrapText="1"/>
    </xf>
    <xf numFmtId="0" fontId="20" fillId="0" borderId="153" xfId="0" applyFont="1" applyBorder="1" applyAlignment="1">
      <alignment vertical="center" wrapText="1"/>
    </xf>
    <xf numFmtId="0" fontId="20" fillId="0" borderId="21" xfId="0" applyFont="1" applyBorder="1" applyAlignment="1">
      <alignment vertical="center" wrapText="1"/>
    </xf>
    <xf numFmtId="0" fontId="20" fillId="0" borderId="153" xfId="0" applyFont="1" applyBorder="1" applyAlignment="1">
      <alignment horizontal="center" vertical="center" shrinkToFit="1"/>
    </xf>
    <xf numFmtId="195" fontId="20" fillId="0" borderId="47" xfId="0" applyNumberFormat="1" applyFont="1" applyBorder="1" applyAlignment="1">
      <alignment vertical="center" shrinkToFit="1"/>
    </xf>
    <xf numFmtId="195" fontId="0" fillId="0" borderId="154" xfId="0" applyNumberFormat="1" applyBorder="1" applyAlignment="1">
      <alignment vertical="center" shrinkToFit="1"/>
    </xf>
    <xf numFmtId="0" fontId="20" fillId="0" borderId="18" xfId="0" applyFont="1" applyBorder="1" applyAlignment="1">
      <alignment vertical="center" wrapText="1"/>
    </xf>
    <xf numFmtId="0" fontId="20" fillId="25" borderId="145" xfId="0" applyFont="1" applyFill="1" applyBorder="1" applyAlignment="1" applyProtection="1">
      <alignment vertical="center" wrapText="1"/>
      <protection locked="0"/>
    </xf>
    <xf numFmtId="0" fontId="20" fillId="25" borderId="148" xfId="0" applyFont="1" applyFill="1" applyBorder="1" applyAlignment="1" applyProtection="1">
      <alignment vertical="center" wrapText="1"/>
      <protection locked="0"/>
    </xf>
    <xf numFmtId="0" fontId="20" fillId="25" borderId="27" xfId="0" applyFont="1" applyFill="1" applyBorder="1" applyAlignment="1" applyProtection="1">
      <alignment horizontal="center" vertical="center" shrinkToFit="1"/>
      <protection locked="0"/>
    </xf>
    <xf numFmtId="195" fontId="20" fillId="25" borderId="149" xfId="0" applyNumberFormat="1" applyFont="1" applyFill="1" applyBorder="1" applyAlignment="1" applyProtection="1">
      <alignment vertical="center" shrinkToFit="1"/>
      <protection locked="0"/>
    </xf>
    <xf numFmtId="195" fontId="0" fillId="0" borderId="0" xfId="0" applyNumberFormat="1" applyAlignment="1" applyProtection="1">
      <alignment vertical="center" shrinkToFit="1"/>
      <protection locked="0"/>
    </xf>
    <xf numFmtId="0" fontId="61" fillId="0" borderId="0" xfId="0" applyFont="1" applyAlignment="1">
      <alignment vertical="center" wrapText="1"/>
    </xf>
    <xf numFmtId="49" fontId="20" fillId="25" borderId="155" xfId="0" applyNumberFormat="1" applyFont="1" applyFill="1" applyBorder="1" applyAlignment="1" applyProtection="1">
      <alignment vertical="center" wrapText="1"/>
      <protection locked="0"/>
    </xf>
    <xf numFmtId="0" fontId="20" fillId="25" borderId="11" xfId="0" applyFont="1" applyFill="1" applyBorder="1" applyAlignment="1" applyProtection="1">
      <alignment vertical="center" wrapText="1"/>
      <protection locked="0"/>
    </xf>
    <xf numFmtId="0" fontId="20" fillId="25" borderId="13" xfId="0" applyFont="1" applyFill="1" applyBorder="1" applyAlignment="1" applyProtection="1">
      <alignment horizontal="center" vertical="center" shrinkToFit="1"/>
      <protection locked="0"/>
    </xf>
    <xf numFmtId="195" fontId="20" fillId="25" borderId="150" xfId="0" applyNumberFormat="1" applyFont="1" applyFill="1" applyBorder="1" applyAlignment="1" applyProtection="1">
      <alignment vertical="center" shrinkToFit="1"/>
      <protection locked="0"/>
    </xf>
    <xf numFmtId="0" fontId="0" fillId="0" borderId="0" xfId="0" applyAlignment="1">
      <alignment vertical="top" wrapText="1"/>
    </xf>
    <xf numFmtId="0" fontId="20" fillId="25" borderId="21" xfId="0" applyFont="1" applyFill="1" applyBorder="1" applyAlignment="1" applyProtection="1">
      <alignment vertical="center" wrapText="1"/>
      <protection locked="0"/>
    </xf>
    <xf numFmtId="195" fontId="20" fillId="25" borderId="156" xfId="0" applyNumberFormat="1" applyFont="1" applyFill="1" applyBorder="1" applyAlignment="1" applyProtection="1">
      <alignment vertical="center" shrinkToFit="1"/>
      <protection locked="0"/>
    </xf>
    <xf numFmtId="195" fontId="20" fillId="25" borderId="19" xfId="0" applyNumberFormat="1" applyFont="1" applyFill="1" applyBorder="1" applyAlignment="1" applyProtection="1">
      <alignment vertical="center" shrinkToFit="1"/>
      <protection locked="0"/>
    </xf>
    <xf numFmtId="195" fontId="0" fillId="0" borderId="157" xfId="0" applyNumberFormat="1" applyBorder="1" applyAlignment="1" applyProtection="1">
      <alignment vertical="center" shrinkToFit="1"/>
      <protection locked="0"/>
    </xf>
    <xf numFmtId="0" fontId="20" fillId="25" borderId="153" xfId="0" applyFont="1" applyFill="1" applyBorder="1" applyAlignment="1" applyProtection="1">
      <alignment vertical="center" wrapText="1"/>
      <protection locked="0"/>
    </xf>
    <xf numFmtId="0" fontId="20" fillId="25" borderId="158" xfId="0" applyFont="1" applyFill="1" applyBorder="1" applyAlignment="1" applyProtection="1">
      <alignment horizontal="center" vertical="center" shrinkToFit="1"/>
      <protection locked="0"/>
    </xf>
    <xf numFmtId="195" fontId="20" fillId="25" borderId="159" xfId="0" applyNumberFormat="1" applyFont="1" applyFill="1" applyBorder="1" applyAlignment="1" applyProtection="1">
      <alignment vertical="center" shrinkToFit="1"/>
      <protection locked="0"/>
    </xf>
    <xf numFmtId="0" fontId="20" fillId="0" borderId="16" xfId="0" applyFont="1" applyBorder="1"/>
    <xf numFmtId="0" fontId="20" fillId="0" borderId="22" xfId="0" applyFont="1" applyBorder="1" applyAlignment="1">
      <alignment horizontal="right" vertical="center" wrapText="1"/>
    </xf>
    <xf numFmtId="0" fontId="20" fillId="0" borderId="68" xfId="0" applyFont="1" applyBorder="1" applyAlignment="1">
      <alignment horizontal="right" vertical="center" wrapText="1"/>
    </xf>
    <xf numFmtId="194" fontId="20" fillId="0" borderId="47" xfId="0" applyNumberFormat="1" applyFont="1" applyBorder="1" applyAlignment="1">
      <alignment vertical="center" shrinkToFit="1"/>
    </xf>
    <xf numFmtId="194" fontId="20" fillId="0" borderId="0" xfId="0" applyNumberFormat="1" applyFont="1" applyAlignment="1">
      <alignment vertical="center" shrinkToFit="1"/>
    </xf>
    <xf numFmtId="194" fontId="0" fillId="0" borderId="0" xfId="0" applyNumberFormat="1" applyAlignment="1">
      <alignment vertical="center" shrinkToFit="1"/>
    </xf>
    <xf numFmtId="0" fontId="61" fillId="0" borderId="0" xfId="0" applyFont="1" applyAlignment="1">
      <alignment horizontal="center" vertical="center" wrapText="1"/>
    </xf>
    <xf numFmtId="0" fontId="61" fillId="0" borderId="0" xfId="0" applyFont="1" applyAlignment="1">
      <alignment horizontal="left" vertical="center" wrapText="1"/>
    </xf>
    <xf numFmtId="0" fontId="0" fillId="0" borderId="0" xfId="0" applyAlignment="1">
      <alignment vertical="center" wrapText="1"/>
    </xf>
    <xf numFmtId="0" fontId="0" fillId="0" borderId="0" xfId="47" applyFont="1" applyAlignment="1">
      <alignment horizontal="left" vertical="top" wrapText="1"/>
    </xf>
    <xf numFmtId="0" fontId="1" fillId="0" borderId="0" xfId="47" applyAlignment="1">
      <alignment horizontal="left" vertical="top" wrapText="1"/>
    </xf>
    <xf numFmtId="178" fontId="104" fillId="0" borderId="0" xfId="0" applyNumberFormat="1" applyFont="1"/>
    <xf numFmtId="0" fontId="104" fillId="0" borderId="0" xfId="0" applyFont="1"/>
    <xf numFmtId="0" fontId="58" fillId="0" borderId="0" xfId="47" applyFont="1" applyAlignment="1">
      <alignment horizontal="left" vertical="top"/>
    </xf>
    <xf numFmtId="0" fontId="64" fillId="0" borderId="0" xfId="47" applyFont="1" applyAlignment="1">
      <alignment horizontal="left" vertical="top"/>
    </xf>
    <xf numFmtId="0" fontId="20" fillId="0" borderId="0" xfId="47" applyFont="1" applyAlignment="1">
      <alignment horizontal="left" vertical="top"/>
    </xf>
    <xf numFmtId="0" fontId="1" fillId="0" borderId="0" xfId="47" applyAlignment="1">
      <alignment horizontal="left" vertical="top"/>
    </xf>
    <xf numFmtId="0" fontId="64" fillId="0" borderId="20" xfId="0" applyFont="1" applyBorder="1" applyAlignment="1">
      <alignment horizontal="center" vertical="center" wrapText="1"/>
    </xf>
    <xf numFmtId="0" fontId="64" fillId="0" borderId="38" xfId="0" applyFont="1" applyBorder="1" applyAlignment="1">
      <alignment horizontal="center" vertical="center" shrinkToFit="1"/>
    </xf>
    <xf numFmtId="0" fontId="20" fillId="0" borderId="22" xfId="0" applyFont="1" applyBorder="1" applyAlignment="1">
      <alignment horizontal="center" vertical="center" wrapText="1"/>
    </xf>
    <xf numFmtId="0" fontId="20" fillId="0" borderId="11" xfId="0" applyFont="1" applyBorder="1" applyAlignment="1">
      <alignment horizontal="center" vertical="center" wrapText="1" shrinkToFit="1"/>
    </xf>
    <xf numFmtId="0" fontId="20" fillId="0" borderId="61" xfId="0" applyFont="1" applyBorder="1" applyAlignment="1">
      <alignment horizontal="center" vertical="center" wrapText="1"/>
    </xf>
    <xf numFmtId="0" fontId="20" fillId="0" borderId="11" xfId="0" applyFont="1" applyBorder="1" applyAlignment="1">
      <alignment vertical="center" wrapText="1"/>
    </xf>
    <xf numFmtId="31" fontId="20" fillId="0" borderId="11" xfId="0" applyNumberFormat="1" applyFont="1" applyBorder="1" applyAlignment="1">
      <alignment vertical="center" wrapText="1"/>
    </xf>
    <xf numFmtId="3" fontId="20" fillId="0" borderId="11" xfId="0" applyNumberFormat="1" applyFont="1" applyBorder="1" applyAlignment="1">
      <alignment horizontal="right" vertical="center" wrapText="1"/>
    </xf>
    <xf numFmtId="178" fontId="20" fillId="0" borderId="11" xfId="0" applyNumberFormat="1" applyFont="1" applyBorder="1" applyAlignment="1">
      <alignment horizontal="right" vertical="center" shrinkToFit="1"/>
    </xf>
    <xf numFmtId="185" fontId="20" fillId="0" borderId="11" xfId="0" applyNumberFormat="1" applyFont="1" applyBorder="1" applyAlignment="1">
      <alignment horizontal="right" vertical="center" shrinkToFit="1"/>
    </xf>
    <xf numFmtId="200" fontId="20" fillId="0" borderId="18" xfId="0" applyNumberFormat="1" applyFont="1" applyBorder="1" applyAlignment="1" applyProtection="1">
      <alignment horizontal="right" vertical="center" shrinkToFit="1"/>
      <protection locked="0"/>
    </xf>
    <xf numFmtId="183" fontId="20" fillId="0" borderId="11" xfId="0" applyNumberFormat="1" applyFont="1" applyBorder="1" applyAlignment="1" applyProtection="1">
      <alignment horizontal="right" vertical="center" shrinkToFit="1"/>
      <protection locked="0"/>
    </xf>
    <xf numFmtId="0" fontId="20" fillId="0" borderId="20" xfId="0" applyFont="1" applyBorder="1" applyAlignment="1">
      <alignment vertical="center" wrapText="1"/>
    </xf>
    <xf numFmtId="31" fontId="20" fillId="0" borderId="20" xfId="0" applyNumberFormat="1" applyFont="1" applyBorder="1" applyAlignment="1">
      <alignment vertical="center" wrapText="1"/>
    </xf>
    <xf numFmtId="178" fontId="20" fillId="0" borderId="20" xfId="0" applyNumberFormat="1" applyFont="1" applyBorder="1" applyAlignment="1">
      <alignment horizontal="right" vertical="center" wrapText="1"/>
    </xf>
    <xf numFmtId="178" fontId="20" fillId="0" borderId="20" xfId="0" applyNumberFormat="1" applyFont="1" applyBorder="1" applyAlignment="1">
      <alignment horizontal="right" vertical="center" shrinkToFit="1"/>
    </xf>
    <xf numFmtId="185" fontId="20" fillId="0" borderId="20" xfId="0" applyNumberFormat="1" applyFont="1" applyBorder="1" applyAlignment="1">
      <alignment horizontal="right" vertical="center" shrinkToFit="1"/>
    </xf>
    <xf numFmtId="200" fontId="20" fillId="0" borderId="38" xfId="0" applyNumberFormat="1" applyFont="1" applyBorder="1" applyAlignment="1" applyProtection="1">
      <alignment horizontal="right" vertical="center" shrinkToFit="1"/>
      <protection locked="0"/>
    </xf>
    <xf numFmtId="183" fontId="20" fillId="0" borderId="151" xfId="0" applyNumberFormat="1" applyFont="1" applyBorder="1" applyAlignment="1" applyProtection="1">
      <alignment horizontal="right" vertical="center" shrinkToFit="1"/>
      <protection locked="0"/>
    </xf>
    <xf numFmtId="0" fontId="20" fillId="25" borderId="145" xfId="0" applyFont="1" applyFill="1" applyBorder="1" applyAlignment="1" applyProtection="1">
      <alignment horizontal="left" vertical="center" wrapText="1"/>
      <protection locked="0"/>
    </xf>
    <xf numFmtId="31" fontId="20" fillId="25" borderId="148" xfId="0" applyNumberFormat="1" applyFont="1" applyFill="1" applyBorder="1" applyAlignment="1" applyProtection="1">
      <alignment horizontal="left" vertical="center" wrapText="1"/>
      <protection locked="0"/>
    </xf>
    <xf numFmtId="178" fontId="20" fillId="25" borderId="148" xfId="0" applyNumberFormat="1" applyFont="1" applyFill="1" applyBorder="1" applyAlignment="1" applyProtection="1">
      <alignment horizontal="right" vertical="center" wrapText="1"/>
      <protection locked="0"/>
    </xf>
    <xf numFmtId="0" fontId="20" fillId="25" borderId="148" xfId="0" applyFont="1" applyFill="1" applyBorder="1" applyAlignment="1" applyProtection="1">
      <alignment horizontal="left" vertical="center" wrapText="1"/>
      <protection locked="0"/>
    </xf>
    <xf numFmtId="185" fontId="20" fillId="25" borderId="148" xfId="0" applyNumberFormat="1" applyFont="1" applyFill="1" applyBorder="1" applyAlignment="1" applyProtection="1">
      <alignment horizontal="right" vertical="center" shrinkToFit="1"/>
      <protection locked="0"/>
    </xf>
    <xf numFmtId="200" fontId="20" fillId="25" borderId="160" xfId="0" applyNumberFormat="1" applyFont="1" applyFill="1" applyBorder="1" applyAlignment="1" applyProtection="1">
      <alignment horizontal="right" vertical="center" shrinkToFit="1"/>
      <protection locked="0"/>
    </xf>
    <xf numFmtId="183" fontId="20" fillId="25" borderId="22" xfId="0" applyNumberFormat="1" applyFont="1" applyFill="1" applyBorder="1" applyAlignment="1" applyProtection="1">
      <alignment horizontal="right" vertical="center" shrinkToFit="1"/>
      <protection locked="0"/>
    </xf>
    <xf numFmtId="0" fontId="20" fillId="25" borderId="155" xfId="0" applyFont="1" applyFill="1" applyBorder="1" applyAlignment="1" applyProtection="1">
      <alignment horizontal="left" vertical="center" wrapText="1"/>
      <protection locked="0"/>
    </xf>
    <xf numFmtId="0" fontId="20" fillId="25" borderId="11" xfId="0" applyFont="1" applyFill="1" applyBorder="1" applyAlignment="1" applyProtection="1">
      <alignment horizontal="left" vertical="center" wrapText="1"/>
      <protection locked="0"/>
    </xf>
    <xf numFmtId="178" fontId="20" fillId="25" borderId="11" xfId="0" applyNumberFormat="1" applyFont="1" applyFill="1" applyBorder="1" applyAlignment="1" applyProtection="1">
      <alignment horizontal="right" vertical="center" wrapText="1"/>
      <protection locked="0"/>
    </xf>
    <xf numFmtId="185" fontId="20" fillId="25" borderId="11" xfId="0" applyNumberFormat="1" applyFont="1" applyFill="1" applyBorder="1" applyAlignment="1" applyProtection="1">
      <alignment horizontal="right" vertical="center" shrinkToFit="1"/>
      <protection locked="0"/>
    </xf>
    <xf numFmtId="200" fontId="20" fillId="25" borderId="18" xfId="0" applyNumberFormat="1" applyFont="1" applyFill="1" applyBorder="1" applyAlignment="1" applyProtection="1">
      <alignment horizontal="right" vertical="center" shrinkToFit="1"/>
      <protection locked="0"/>
    </xf>
    <xf numFmtId="183" fontId="20" fillId="25" borderId="11" xfId="0" applyNumberFormat="1" applyFont="1" applyFill="1" applyBorder="1" applyAlignment="1" applyProtection="1">
      <alignment horizontal="right" vertical="center" shrinkToFit="1"/>
      <protection locked="0"/>
    </xf>
    <xf numFmtId="0" fontId="20" fillId="25" borderId="161" xfId="0" applyFont="1" applyFill="1" applyBorder="1" applyAlignment="1" applyProtection="1">
      <alignment horizontal="left" vertical="center" wrapText="1"/>
      <protection locked="0"/>
    </xf>
    <xf numFmtId="0" fontId="20" fillId="25" borderId="151" xfId="0" applyFont="1" applyFill="1" applyBorder="1" applyAlignment="1" applyProtection="1">
      <alignment horizontal="left" vertical="center" wrapText="1"/>
      <protection locked="0"/>
    </xf>
    <xf numFmtId="178" fontId="20" fillId="25" borderId="151" xfId="0" applyNumberFormat="1" applyFont="1" applyFill="1" applyBorder="1" applyAlignment="1" applyProtection="1">
      <alignment horizontal="right" vertical="center" wrapText="1"/>
      <protection locked="0"/>
    </xf>
    <xf numFmtId="185" fontId="20" fillId="25" borderId="151" xfId="0" applyNumberFormat="1" applyFont="1" applyFill="1" applyBorder="1" applyAlignment="1" applyProtection="1">
      <alignment horizontal="right" vertical="center" shrinkToFit="1"/>
      <protection locked="0"/>
    </xf>
    <xf numFmtId="200" fontId="20" fillId="25" borderId="162" xfId="0" applyNumberFormat="1" applyFont="1" applyFill="1" applyBorder="1" applyAlignment="1" applyProtection="1">
      <alignment horizontal="right" vertical="center" shrinkToFit="1"/>
      <protection locked="0"/>
    </xf>
    <xf numFmtId="183" fontId="20" fillId="25" borderId="151" xfId="0" applyNumberFormat="1" applyFont="1" applyFill="1" applyBorder="1" applyAlignment="1" applyProtection="1">
      <alignment horizontal="right" vertical="center" shrinkToFit="1"/>
      <protection locked="0"/>
    </xf>
    <xf numFmtId="183" fontId="20" fillId="25" borderId="20" xfId="0" applyNumberFormat="1" applyFont="1" applyFill="1" applyBorder="1" applyAlignment="1" applyProtection="1">
      <alignment horizontal="right" vertical="center" shrinkToFit="1"/>
      <protection locked="0"/>
    </xf>
    <xf numFmtId="178" fontId="20" fillId="33" borderId="22" xfId="0" applyNumberFormat="1" applyFont="1" applyFill="1" applyBorder="1" applyAlignment="1">
      <alignment horizontal="right" vertical="center" wrapText="1" indent="1"/>
    </xf>
    <xf numFmtId="178" fontId="20" fillId="33" borderId="22" xfId="0" applyNumberFormat="1" applyFont="1" applyFill="1" applyBorder="1" applyAlignment="1">
      <alignment horizontal="right" vertical="center" shrinkToFit="1"/>
    </xf>
    <xf numFmtId="0" fontId="20" fillId="0" borderId="163" xfId="0" applyFont="1" applyBorder="1"/>
    <xf numFmtId="0" fontId="49" fillId="0" borderId="11" xfId="0" applyFont="1" applyBorder="1" applyAlignment="1">
      <alignment vertical="center"/>
    </xf>
    <xf numFmtId="0" fontId="49" fillId="0" borderId="21" xfId="45" applyFont="1" applyBorder="1" applyAlignment="1">
      <alignment vertical="top" wrapText="1"/>
    </xf>
    <xf numFmtId="0" fontId="49" fillId="0" borderId="20" xfId="45" applyFont="1" applyBorder="1" applyAlignment="1">
      <alignment vertical="top" wrapText="1"/>
    </xf>
    <xf numFmtId="0" fontId="49" fillId="0" borderId="13" xfId="45" applyFont="1" applyBorder="1" applyAlignment="1">
      <alignment vertical="center" wrapText="1"/>
    </xf>
    <xf numFmtId="0" fontId="49" fillId="0" borderId="13" xfId="45" applyFont="1" applyBorder="1" applyAlignment="1">
      <alignment horizontal="left" vertical="center"/>
    </xf>
    <xf numFmtId="0" fontId="11" fillId="0" borderId="0" xfId="0" applyFont="1" applyAlignment="1">
      <alignment horizontal="left" vertical="top"/>
    </xf>
    <xf numFmtId="0" fontId="11" fillId="0" borderId="0" xfId="0" applyFont="1" applyAlignment="1">
      <alignment vertical="top" wrapText="1"/>
    </xf>
    <xf numFmtId="0" fontId="50" fillId="0" borderId="0" xfId="0" applyFont="1" applyAlignment="1">
      <alignment horizontal="left" vertical="top"/>
    </xf>
    <xf numFmtId="49" fontId="6" fillId="0" borderId="11" xfId="0" applyNumberFormat="1" applyFont="1" applyBorder="1" applyAlignment="1">
      <alignment vertical="top"/>
    </xf>
    <xf numFmtId="0" fontId="6" fillId="0" borderId="11" xfId="0" applyFont="1" applyBorder="1" applyAlignment="1">
      <alignment vertical="top"/>
    </xf>
    <xf numFmtId="0" fontId="64" fillId="30" borderId="75" xfId="0" applyFont="1" applyFill="1" applyBorder="1" applyAlignment="1" applyProtection="1">
      <alignment horizontal="right" shrinkToFit="1"/>
      <protection locked="0"/>
    </xf>
    <xf numFmtId="10" fontId="64" fillId="30" borderId="75" xfId="0" applyNumberFormat="1" applyFont="1" applyFill="1" applyBorder="1" applyAlignment="1" applyProtection="1">
      <alignment horizontal="right"/>
      <protection locked="0"/>
    </xf>
    <xf numFmtId="0" fontId="64" fillId="30" borderId="11" xfId="0" applyFont="1" applyFill="1" applyBorder="1" applyAlignment="1" applyProtection="1">
      <alignment horizontal="right" shrinkToFit="1"/>
      <protection locked="0"/>
    </xf>
    <xf numFmtId="0" fontId="64" fillId="30" borderId="76" xfId="0" applyFont="1" applyFill="1" applyBorder="1" applyAlignment="1" applyProtection="1">
      <alignment horizontal="right" shrinkToFit="1"/>
      <protection locked="0"/>
    </xf>
    <xf numFmtId="9" fontId="64" fillId="30" borderId="76" xfId="0" applyNumberFormat="1" applyFont="1" applyFill="1" applyBorder="1" applyAlignment="1" applyProtection="1">
      <alignment horizontal="right"/>
      <protection locked="0"/>
    </xf>
    <xf numFmtId="0" fontId="0" fillId="30" borderId="77" xfId="0" applyFill="1" applyBorder="1" applyAlignment="1" applyProtection="1">
      <alignment horizontal="left" shrinkToFit="1"/>
      <protection locked="0"/>
    </xf>
    <xf numFmtId="0" fontId="0" fillId="30" borderId="75" xfId="0" applyFill="1" applyBorder="1" applyAlignment="1" applyProtection="1">
      <alignment horizontal="left" shrinkToFit="1"/>
      <protection locked="0"/>
    </xf>
    <xf numFmtId="178" fontId="0" fillId="30" borderId="78" xfId="0" applyNumberFormat="1" applyFill="1" applyBorder="1" applyAlignment="1" applyProtection="1">
      <alignment horizontal="right"/>
      <protection locked="0"/>
    </xf>
    <xf numFmtId="0" fontId="0" fillId="30" borderId="79" xfId="0" applyFill="1" applyBorder="1" applyAlignment="1" applyProtection="1">
      <alignment horizontal="left" shrinkToFit="1"/>
      <protection locked="0"/>
    </xf>
    <xf numFmtId="178" fontId="0" fillId="30" borderId="80" xfId="0" applyNumberFormat="1" applyFill="1" applyBorder="1" applyAlignment="1" applyProtection="1">
      <alignment horizontal="right"/>
      <protection locked="0"/>
    </xf>
    <xf numFmtId="0" fontId="0" fillId="30" borderId="44" xfId="0" applyFill="1" applyBorder="1" applyAlignment="1" applyProtection="1">
      <alignment horizontal="left" shrinkToFit="1"/>
      <protection locked="0"/>
    </xf>
    <xf numFmtId="0" fontId="0" fillId="30" borderId="76" xfId="0" applyFill="1" applyBorder="1" applyAlignment="1" applyProtection="1">
      <alignment horizontal="left" shrinkToFit="1"/>
      <protection locked="0"/>
    </xf>
    <xf numFmtId="178" fontId="0" fillId="30" borderId="81" xfId="0" applyNumberFormat="1" applyFill="1" applyBorder="1" applyAlignment="1" applyProtection="1">
      <alignment horizontal="right"/>
      <protection locked="0"/>
    </xf>
    <xf numFmtId="176" fontId="11" fillId="30" borderId="21" xfId="0" applyNumberFormat="1" applyFont="1" applyFill="1" applyBorder="1" applyAlignment="1" applyProtection="1">
      <alignment horizontal="right" vertical="center" shrinkToFit="1"/>
      <protection locked="0"/>
    </xf>
    <xf numFmtId="176" fontId="11" fillId="30" borderId="11" xfId="0" applyNumberFormat="1" applyFont="1" applyFill="1" applyBorder="1" applyAlignment="1" applyProtection="1">
      <alignment horizontal="right" vertical="center" shrinkToFit="1"/>
      <protection locked="0"/>
    </xf>
    <xf numFmtId="176" fontId="11" fillId="30" borderId="22" xfId="0" applyNumberFormat="1" applyFont="1" applyFill="1" applyBorder="1" applyAlignment="1" applyProtection="1">
      <alignment horizontal="right" vertical="center" shrinkToFit="1"/>
      <protection locked="0"/>
    </xf>
    <xf numFmtId="176" fontId="11" fillId="30" borderId="23" xfId="0" applyNumberFormat="1" applyFont="1" applyFill="1" applyBorder="1" applyAlignment="1" applyProtection="1">
      <alignment horizontal="center" vertical="center" shrinkToFit="1"/>
      <protection locked="0"/>
    </xf>
    <xf numFmtId="0" fontId="64" fillId="30" borderId="145" xfId="0" applyFont="1" applyFill="1" applyBorder="1" applyAlignment="1" applyProtection="1">
      <alignment horizontal="left" vertical="center" shrinkToFit="1"/>
      <protection locked="0"/>
    </xf>
    <xf numFmtId="0" fontId="64" fillId="30" borderId="155" xfId="0" applyFont="1" applyFill="1" applyBorder="1" applyAlignment="1" applyProtection="1">
      <alignment horizontal="left" vertical="center" shrinkToFit="1"/>
      <protection locked="0"/>
    </xf>
    <xf numFmtId="0" fontId="64" fillId="30" borderId="161" xfId="0" applyFont="1" applyFill="1" applyBorder="1" applyAlignment="1" applyProtection="1">
      <alignment horizontal="left" vertical="center" shrinkToFit="1"/>
      <protection locked="0"/>
    </xf>
    <xf numFmtId="31" fontId="64" fillId="30" borderId="148" xfId="0" applyNumberFormat="1" applyFont="1" applyFill="1" applyBorder="1" applyAlignment="1" applyProtection="1">
      <alignment horizontal="right" shrinkToFit="1"/>
      <protection locked="0"/>
    </xf>
    <xf numFmtId="31" fontId="64" fillId="30" borderId="11" xfId="0" applyNumberFormat="1" applyFont="1" applyFill="1" applyBorder="1" applyAlignment="1" applyProtection="1">
      <alignment horizontal="right" shrinkToFit="1"/>
      <protection locked="0"/>
    </xf>
    <xf numFmtId="0" fontId="64" fillId="30" borderId="151" xfId="0" applyFont="1" applyFill="1" applyBorder="1" applyAlignment="1" applyProtection="1">
      <alignment horizontal="right" shrinkToFit="1"/>
      <protection locked="0"/>
    </xf>
    <xf numFmtId="0" fontId="64" fillId="30" borderId="145" xfId="0" applyFont="1" applyFill="1" applyBorder="1" applyAlignment="1" applyProtection="1">
      <alignment vertical="center" shrinkToFit="1"/>
      <protection locked="0"/>
    </xf>
    <xf numFmtId="0" fontId="64" fillId="30" borderId="155" xfId="0" applyFont="1" applyFill="1" applyBorder="1" applyAlignment="1" applyProtection="1">
      <alignment vertical="center" shrinkToFit="1"/>
      <protection locked="0"/>
    </xf>
    <xf numFmtId="0" fontId="64" fillId="30" borderId="161" xfId="0" applyFont="1" applyFill="1" applyBorder="1" applyAlignment="1" applyProtection="1">
      <alignment vertical="center" shrinkToFit="1"/>
      <protection locked="0"/>
    </xf>
    <xf numFmtId="31" fontId="64" fillId="30" borderId="148" xfId="0" applyNumberFormat="1" applyFont="1" applyFill="1" applyBorder="1" applyAlignment="1" applyProtection="1">
      <alignment vertical="center" shrinkToFit="1"/>
      <protection locked="0"/>
    </xf>
    <xf numFmtId="0" fontId="64" fillId="30" borderId="148" xfId="0" applyFont="1" applyFill="1" applyBorder="1" applyAlignment="1" applyProtection="1">
      <alignment vertical="center"/>
      <protection locked="0"/>
    </xf>
    <xf numFmtId="178" fontId="64" fillId="30" borderId="148" xfId="0" applyNumberFormat="1" applyFont="1" applyFill="1" applyBorder="1" applyAlignment="1" applyProtection="1">
      <alignment vertical="center"/>
      <protection locked="0"/>
    </xf>
    <xf numFmtId="178" fontId="64" fillId="30" borderId="149" xfId="0" applyNumberFormat="1" applyFont="1" applyFill="1" applyBorder="1" applyAlignment="1" applyProtection="1">
      <alignment vertical="center"/>
      <protection locked="0"/>
    </xf>
    <xf numFmtId="0" fontId="64" fillId="30" borderId="11" xfId="0" applyFont="1" applyFill="1" applyBorder="1" applyAlignment="1" applyProtection="1">
      <alignment vertical="center" shrinkToFit="1"/>
      <protection locked="0"/>
    </xf>
    <xf numFmtId="0" fontId="64" fillId="30" borderId="11" xfId="0" applyFont="1" applyFill="1" applyBorder="1" applyAlignment="1" applyProtection="1">
      <alignment vertical="center"/>
      <protection locked="0"/>
    </xf>
    <xf numFmtId="178" fontId="64" fillId="30" borderId="11" xfId="0" applyNumberFormat="1" applyFont="1" applyFill="1" applyBorder="1" applyAlignment="1" applyProtection="1">
      <alignment vertical="center"/>
      <protection locked="0"/>
    </xf>
    <xf numFmtId="178" fontId="64" fillId="30" borderId="150" xfId="0" applyNumberFormat="1" applyFont="1" applyFill="1" applyBorder="1" applyAlignment="1" applyProtection="1">
      <alignment vertical="center"/>
      <protection locked="0"/>
    </xf>
    <xf numFmtId="0" fontId="64" fillId="30" borderId="151" xfId="0" applyFont="1" applyFill="1" applyBorder="1" applyAlignment="1" applyProtection="1">
      <alignment vertical="center" shrinkToFit="1"/>
      <protection locked="0"/>
    </xf>
    <xf numFmtId="0" fontId="64" fillId="30" borderId="151" xfId="0" applyFont="1" applyFill="1" applyBorder="1" applyAlignment="1" applyProtection="1">
      <alignment vertical="center"/>
      <protection locked="0"/>
    </xf>
    <xf numFmtId="178" fontId="64" fillId="30" borderId="151" xfId="0" applyNumberFormat="1" applyFont="1" applyFill="1" applyBorder="1" applyAlignment="1" applyProtection="1">
      <alignment vertical="center"/>
      <protection locked="0"/>
    </xf>
    <xf numFmtId="178" fontId="64" fillId="30" borderId="152" xfId="0" applyNumberFormat="1" applyFont="1" applyFill="1" applyBorder="1" applyAlignment="1" applyProtection="1">
      <alignment vertical="center"/>
      <protection locked="0"/>
    </xf>
    <xf numFmtId="0" fontId="64" fillId="30" borderId="77" xfId="0" applyFont="1" applyFill="1" applyBorder="1" applyAlignment="1" applyProtection="1">
      <alignment shrinkToFit="1"/>
      <protection locked="0"/>
    </xf>
    <xf numFmtId="0" fontId="64" fillId="30" borderId="75" xfId="0" applyFont="1" applyFill="1" applyBorder="1" applyAlignment="1" applyProtection="1">
      <alignment shrinkToFit="1"/>
      <protection locked="0"/>
    </xf>
    <xf numFmtId="0" fontId="64" fillId="30" borderId="79" xfId="0" applyFont="1" applyFill="1" applyBorder="1" applyAlignment="1" applyProtection="1">
      <alignment shrinkToFit="1"/>
      <protection locked="0"/>
    </xf>
    <xf numFmtId="0" fontId="64" fillId="30" borderId="11" xfId="0" applyFont="1" applyFill="1" applyBorder="1" applyAlignment="1" applyProtection="1">
      <alignment shrinkToFit="1"/>
      <protection locked="0"/>
    </xf>
    <xf numFmtId="0" fontId="64" fillId="30" borderId="82" xfId="0" applyFont="1" applyFill="1" applyBorder="1" applyAlignment="1" applyProtection="1">
      <alignment shrinkToFit="1"/>
      <protection locked="0"/>
    </xf>
    <xf numFmtId="0" fontId="64" fillId="30" borderId="76" xfId="0" applyFont="1" applyFill="1" applyBorder="1" applyAlignment="1" applyProtection="1">
      <alignment shrinkToFit="1"/>
      <protection locked="0"/>
    </xf>
    <xf numFmtId="0" fontId="64" fillId="0" borderId="0" xfId="0" applyFont="1"/>
    <xf numFmtId="0" fontId="64" fillId="0" borderId="11" xfId="0" applyFont="1" applyBorder="1" applyAlignment="1">
      <alignment horizontal="center" vertical="center" wrapText="1"/>
    </xf>
    <xf numFmtId="0" fontId="64" fillId="0" borderId="20" xfId="0" applyFont="1" applyBorder="1" applyAlignment="1">
      <alignment horizontal="center" vertical="center"/>
    </xf>
    <xf numFmtId="0" fontId="64" fillId="0" borderId="11" xfId="0" applyFont="1" applyBorder="1" applyAlignment="1">
      <alignment shrinkToFit="1"/>
    </xf>
    <xf numFmtId="31" fontId="64" fillId="0" borderId="11" xfId="0" applyNumberFormat="1" applyFont="1" applyBorder="1" applyAlignment="1">
      <alignment shrinkToFit="1"/>
    </xf>
    <xf numFmtId="178" fontId="64" fillId="0" borderId="11" xfId="0" applyNumberFormat="1" applyFont="1" applyBorder="1"/>
    <xf numFmtId="178" fontId="64" fillId="0" borderId="11" xfId="0" applyNumberFormat="1" applyFont="1" applyBorder="1" applyAlignment="1">
      <alignment horizontal="right"/>
    </xf>
    <xf numFmtId="0" fontId="64" fillId="0" borderId="11" xfId="0" applyFont="1" applyBorder="1" applyAlignment="1">
      <alignment horizontal="right"/>
    </xf>
    <xf numFmtId="0" fontId="64" fillId="0" borderId="11" xfId="0" applyFont="1" applyBorder="1" applyAlignment="1">
      <alignment horizontal="center" vertical="center"/>
    </xf>
    <xf numFmtId="0" fontId="64" fillId="0" borderId="20" xfId="0" applyFont="1" applyBorder="1" applyAlignment="1">
      <alignment shrinkToFit="1"/>
    </xf>
    <xf numFmtId="31" fontId="64" fillId="0" borderId="20" xfId="0" applyNumberFormat="1" applyFont="1" applyBorder="1" applyAlignment="1">
      <alignment shrinkToFit="1"/>
    </xf>
    <xf numFmtId="178" fontId="64" fillId="0" borderId="20" xfId="0" applyNumberFormat="1" applyFont="1" applyBorder="1"/>
    <xf numFmtId="178" fontId="64" fillId="0" borderId="20" xfId="0" applyNumberFormat="1" applyFont="1" applyBorder="1" applyAlignment="1">
      <alignment horizontal="right"/>
    </xf>
    <xf numFmtId="0" fontId="64" fillId="0" borderId="20" xfId="0" applyFont="1" applyBorder="1" applyAlignment="1">
      <alignment horizontal="right"/>
    </xf>
    <xf numFmtId="0" fontId="105" fillId="0" borderId="47" xfId="0" applyFont="1" applyBorder="1"/>
    <xf numFmtId="0" fontId="64" fillId="0" borderId="18" xfId="0" applyFont="1" applyBorder="1" applyAlignment="1">
      <alignment horizontal="center" vertical="center"/>
    </xf>
    <xf numFmtId="178" fontId="64" fillId="33" borderId="22" xfId="0" applyNumberFormat="1" applyFont="1" applyFill="1" applyBorder="1"/>
    <xf numFmtId="178" fontId="64" fillId="33" borderId="22" xfId="0" applyNumberFormat="1" applyFont="1" applyFill="1" applyBorder="1" applyAlignment="1">
      <alignment horizontal="right"/>
    </xf>
    <xf numFmtId="178" fontId="64" fillId="34" borderId="22" xfId="0" applyNumberFormat="1" applyFont="1" applyFill="1" applyBorder="1" applyAlignment="1">
      <alignment horizontal="right"/>
    </xf>
    <xf numFmtId="178" fontId="64" fillId="33" borderId="164" xfId="0" applyNumberFormat="1" applyFont="1" applyFill="1" applyBorder="1" applyAlignment="1">
      <alignment horizontal="right"/>
    </xf>
    <xf numFmtId="178" fontId="64" fillId="0" borderId="154" xfId="0" applyNumberFormat="1" applyFont="1" applyBorder="1" applyAlignment="1">
      <alignment horizontal="right"/>
    </xf>
    <xf numFmtId="0" fontId="64" fillId="0" borderId="61" xfId="0" applyFont="1" applyBorder="1" applyAlignment="1">
      <alignment horizontal="center" vertical="center"/>
    </xf>
    <xf numFmtId="0" fontId="0" fillId="0" borderId="47" xfId="0" applyBorder="1"/>
    <xf numFmtId="0" fontId="64" fillId="0" borderId="20" xfId="0" applyFont="1" applyBorder="1"/>
    <xf numFmtId="0" fontId="106" fillId="0" borderId="47" xfId="0" applyFont="1" applyBorder="1"/>
    <xf numFmtId="0" fontId="64" fillId="33" borderId="22" xfId="0" applyFont="1" applyFill="1" applyBorder="1"/>
    <xf numFmtId="178" fontId="0" fillId="0" borderId="47" xfId="0" applyNumberFormat="1" applyBorder="1"/>
    <xf numFmtId="0" fontId="64" fillId="0" borderId="21" xfId="0" applyFont="1" applyBorder="1" applyAlignment="1">
      <alignment shrinkToFit="1"/>
    </xf>
    <xf numFmtId="178" fontId="64" fillId="0" borderId="21" xfId="0" applyNumberFormat="1" applyFont="1" applyBorder="1" applyAlignment="1">
      <alignment vertical="center" wrapText="1"/>
    </xf>
    <xf numFmtId="9" fontId="64" fillId="0" borderId="20" xfId="0" applyNumberFormat="1" applyFont="1" applyBorder="1" applyAlignment="1">
      <alignment horizontal="right"/>
    </xf>
    <xf numFmtId="178" fontId="64" fillId="35" borderId="20" xfId="0" applyNumberFormat="1" applyFont="1" applyFill="1" applyBorder="1"/>
    <xf numFmtId="178" fontId="64" fillId="35" borderId="83" xfId="0" applyNumberFormat="1" applyFont="1" applyFill="1" applyBorder="1" applyAlignment="1">
      <alignment horizontal="right"/>
    </xf>
    <xf numFmtId="178" fontId="64" fillId="35" borderId="84" xfId="0" applyNumberFormat="1" applyFont="1" applyFill="1" applyBorder="1" applyAlignment="1">
      <alignment horizontal="right"/>
    </xf>
    <xf numFmtId="178" fontId="64" fillId="35" borderId="26" xfId="0" applyNumberFormat="1" applyFont="1" applyFill="1" applyBorder="1" applyAlignment="1">
      <alignment horizontal="right"/>
    </xf>
    <xf numFmtId="178" fontId="64" fillId="34" borderId="22" xfId="0" applyNumberFormat="1" applyFont="1" applyFill="1" applyBorder="1"/>
    <xf numFmtId="0" fontId="64" fillId="0" borderId="20" xfId="0" applyFont="1" applyBorder="1" applyAlignment="1">
      <alignment vertical="center"/>
    </xf>
    <xf numFmtId="0" fontId="53" fillId="0" borderId="11" xfId="0" applyFont="1" applyBorder="1" applyAlignment="1">
      <alignment vertical="center" wrapText="1"/>
    </xf>
    <xf numFmtId="0" fontId="64" fillId="0" borderId="0" xfId="0" applyFont="1" applyAlignment="1">
      <alignment horizontal="center" vertical="center" wrapText="1"/>
    </xf>
    <xf numFmtId="0" fontId="64" fillId="36" borderId="0" xfId="0" applyFont="1" applyFill="1"/>
    <xf numFmtId="0" fontId="106" fillId="0" borderId="0" xfId="0" applyFont="1"/>
    <xf numFmtId="0" fontId="0" fillId="36" borderId="0" xfId="0" applyFill="1"/>
    <xf numFmtId="0" fontId="20" fillId="0" borderId="47" xfId="0" applyFont="1" applyBorder="1"/>
    <xf numFmtId="0" fontId="64" fillId="0" borderId="0" xfId="0" applyFont="1" applyAlignment="1">
      <alignment horizontal="center" vertical="center"/>
    </xf>
    <xf numFmtId="9" fontId="58" fillId="0" borderId="0" xfId="0" applyNumberFormat="1" applyFont="1"/>
    <xf numFmtId="0" fontId="64" fillId="0" borderId="0" xfId="0" applyFont="1" applyAlignment="1">
      <alignment horizontal="left" vertical="center"/>
    </xf>
    <xf numFmtId="0" fontId="0" fillId="0" borderId="85" xfId="0" applyBorder="1" applyAlignment="1">
      <alignment horizontal="center" vertical="center"/>
    </xf>
    <xf numFmtId="0" fontId="0" fillId="0" borderId="86" xfId="0" applyBorder="1" applyAlignment="1">
      <alignment horizontal="center" vertical="center" shrinkToFit="1"/>
    </xf>
    <xf numFmtId="185" fontId="58" fillId="33" borderId="87" xfId="0" applyNumberFormat="1" applyFont="1" applyFill="1" applyBorder="1"/>
    <xf numFmtId="185" fontId="58" fillId="30" borderId="165" xfId="0" applyNumberFormat="1" applyFont="1" applyFill="1" applyBorder="1" applyAlignment="1">
      <alignment horizontal="right"/>
    </xf>
    <xf numFmtId="185" fontId="58" fillId="30" borderId="166" xfId="0" applyNumberFormat="1" applyFont="1" applyFill="1" applyBorder="1" applyAlignment="1">
      <alignment horizontal="right"/>
    </xf>
    <xf numFmtId="185" fontId="58" fillId="33" borderId="88" xfId="0" applyNumberFormat="1" applyFont="1" applyFill="1" applyBorder="1"/>
    <xf numFmtId="185" fontId="64" fillId="33" borderId="89" xfId="0" applyNumberFormat="1" applyFont="1" applyFill="1" applyBorder="1" applyAlignment="1">
      <alignment vertical="center"/>
    </xf>
    <xf numFmtId="197" fontId="58" fillId="33" borderId="88" xfId="0" applyNumberFormat="1" applyFont="1" applyFill="1" applyBorder="1"/>
    <xf numFmtId="0" fontId="64" fillId="0" borderId="0" xfId="0" applyFont="1" applyAlignment="1">
      <alignment horizontal="right"/>
    </xf>
    <xf numFmtId="0" fontId="64" fillId="0" borderId="90" xfId="0" applyFont="1" applyBorder="1" applyAlignment="1">
      <alignment horizontal="right" vertical="center"/>
    </xf>
    <xf numFmtId="0" fontId="58" fillId="0" borderId="0" xfId="0" applyFont="1" applyAlignment="1">
      <alignment horizontal="center" vertical="center"/>
    </xf>
    <xf numFmtId="0" fontId="64" fillId="0" borderId="18" xfId="0" applyFont="1" applyBorder="1" applyAlignment="1">
      <alignment vertical="center"/>
    </xf>
    <xf numFmtId="0" fontId="64" fillId="0" borderId="13" xfId="0" applyFont="1" applyBorder="1" applyAlignment="1">
      <alignment vertical="center"/>
    </xf>
    <xf numFmtId="185" fontId="58" fillId="33" borderId="91" xfId="0" applyNumberFormat="1" applyFont="1" applyFill="1" applyBorder="1"/>
    <xf numFmtId="185" fontId="58" fillId="33" borderId="20" xfId="0" applyNumberFormat="1" applyFont="1" applyFill="1" applyBorder="1"/>
    <xf numFmtId="185" fontId="58" fillId="0" borderId="0" xfId="0" applyNumberFormat="1" applyFont="1"/>
    <xf numFmtId="185" fontId="58" fillId="30" borderId="167" xfId="0" applyNumberFormat="1" applyFont="1" applyFill="1" applyBorder="1" applyAlignment="1">
      <alignment horizontal="right"/>
    </xf>
    <xf numFmtId="185" fontId="58" fillId="36" borderId="0" xfId="0" applyNumberFormat="1" applyFont="1" applyFill="1" applyAlignment="1">
      <alignment horizontal="right"/>
    </xf>
    <xf numFmtId="185" fontId="58" fillId="30" borderId="168" xfId="0" applyNumberFormat="1" applyFont="1" applyFill="1" applyBorder="1" applyAlignment="1">
      <alignment horizontal="right"/>
    </xf>
    <xf numFmtId="185" fontId="58" fillId="33" borderId="92" xfId="0" applyNumberFormat="1" applyFont="1" applyFill="1" applyBorder="1"/>
    <xf numFmtId="185" fontId="58" fillId="33" borderId="22" xfId="0" applyNumberFormat="1" applyFont="1" applyFill="1" applyBorder="1"/>
    <xf numFmtId="185" fontId="58" fillId="36" borderId="0" xfId="0" applyNumberFormat="1" applyFont="1" applyFill="1"/>
    <xf numFmtId="197" fontId="58" fillId="33" borderId="81" xfId="0" applyNumberFormat="1" applyFont="1" applyFill="1" applyBorder="1"/>
    <xf numFmtId="9" fontId="58" fillId="33" borderId="11" xfId="0" applyNumberFormat="1" applyFont="1" applyFill="1" applyBorder="1"/>
    <xf numFmtId="185" fontId="58" fillId="30" borderId="165" xfId="0" applyNumberFormat="1" applyFont="1" applyFill="1" applyBorder="1" applyAlignment="1" applyProtection="1">
      <alignment horizontal="right"/>
      <protection locked="0"/>
    </xf>
    <xf numFmtId="185" fontId="58" fillId="30" borderId="166" xfId="0" applyNumberFormat="1" applyFont="1" applyFill="1" applyBorder="1" applyAlignment="1" applyProtection="1">
      <alignment horizontal="right"/>
      <protection locked="0"/>
    </xf>
    <xf numFmtId="0" fontId="0" fillId="30" borderId="93" xfId="0" applyFill="1" applyBorder="1" applyAlignment="1" applyProtection="1">
      <alignment horizontal="center" vertical="center"/>
      <protection locked="0"/>
    </xf>
    <xf numFmtId="0" fontId="0" fillId="30" borderId="94" xfId="0" applyFill="1" applyBorder="1" applyAlignment="1" applyProtection="1">
      <alignment horizontal="center" vertical="center"/>
      <protection locked="0"/>
    </xf>
    <xf numFmtId="0" fontId="0" fillId="30" borderId="95" xfId="0" applyFill="1" applyBorder="1" applyAlignment="1" applyProtection="1">
      <alignment horizontal="center" vertical="center"/>
      <protection locked="0"/>
    </xf>
    <xf numFmtId="0" fontId="0" fillId="30" borderId="96" xfId="0" applyFill="1" applyBorder="1" applyAlignment="1" applyProtection="1">
      <alignment horizontal="center" vertical="center"/>
      <protection locked="0"/>
    </xf>
    <xf numFmtId="0" fontId="0" fillId="30" borderId="96" xfId="0" applyFill="1" applyBorder="1" applyProtection="1">
      <protection locked="0"/>
    </xf>
    <xf numFmtId="0" fontId="64" fillId="30" borderId="93" xfId="0" applyFont="1" applyFill="1" applyBorder="1" applyAlignment="1" applyProtection="1">
      <alignment horizontal="center" vertical="center"/>
      <protection locked="0"/>
    </xf>
    <xf numFmtId="0" fontId="64" fillId="30" borderId="97" xfId="0" applyFont="1" applyFill="1" applyBorder="1" applyAlignment="1" applyProtection="1">
      <alignment horizontal="center" vertical="center"/>
      <protection locked="0"/>
    </xf>
    <xf numFmtId="0" fontId="0" fillId="30" borderId="97" xfId="0" applyFill="1" applyBorder="1" applyAlignment="1" applyProtection="1">
      <alignment horizontal="center" vertical="center"/>
      <protection locked="0"/>
    </xf>
    <xf numFmtId="0" fontId="55" fillId="30" borderId="11" xfId="0" applyFont="1" applyFill="1" applyBorder="1" applyAlignment="1" applyProtection="1">
      <alignment horizontal="right" vertical="center" shrinkToFit="1"/>
      <protection locked="0"/>
    </xf>
    <xf numFmtId="182" fontId="55" fillId="30" borderId="11" xfId="0" applyNumberFormat="1" applyFont="1" applyFill="1" applyBorder="1" applyAlignment="1" applyProtection="1">
      <alignment horizontal="right" vertical="center" shrinkToFit="1"/>
      <protection locked="0"/>
    </xf>
    <xf numFmtId="0" fontId="107" fillId="0" borderId="11" xfId="43" applyFont="1" applyBorder="1" applyAlignment="1">
      <alignment shrinkToFit="1"/>
    </xf>
    <xf numFmtId="49" fontId="47" fillId="0" borderId="11" xfId="0" applyNumberFormat="1" applyFont="1" applyBorder="1" applyAlignment="1">
      <alignment vertical="center" shrinkToFit="1"/>
    </xf>
    <xf numFmtId="0" fontId="4" fillId="37" borderId="13" xfId="48" applyFont="1" applyFill="1" applyBorder="1" applyAlignment="1">
      <alignment horizontal="left" vertical="center" wrapText="1"/>
    </xf>
    <xf numFmtId="49" fontId="11" fillId="37" borderId="10" xfId="0" applyNumberFormat="1" applyFont="1" applyFill="1" applyBorder="1" applyAlignment="1">
      <alignment vertical="center" shrinkToFit="1"/>
    </xf>
    <xf numFmtId="0" fontId="70" fillId="37" borderId="13" xfId="48" applyFont="1" applyFill="1" applyBorder="1" applyAlignment="1">
      <alignment horizontal="left" vertical="center" wrapText="1"/>
    </xf>
    <xf numFmtId="0" fontId="4" fillId="38" borderId="13" xfId="48" applyFont="1" applyFill="1" applyBorder="1" applyAlignment="1">
      <alignment horizontal="left" vertical="center" wrapText="1"/>
    </xf>
    <xf numFmtId="0" fontId="5" fillId="37" borderId="13" xfId="48" applyFont="1" applyFill="1" applyBorder="1" applyAlignment="1">
      <alignment horizontal="left" vertical="center" wrapText="1"/>
    </xf>
    <xf numFmtId="0" fontId="73" fillId="37" borderId="13" xfId="48" applyFont="1" applyFill="1" applyBorder="1" applyAlignment="1">
      <alignment horizontal="left" vertical="center" wrapText="1"/>
    </xf>
    <xf numFmtId="49" fontId="108" fillId="0" borderId="0" xfId="0" applyNumberFormat="1" applyFont="1" applyAlignment="1">
      <alignment vertical="center" shrinkToFit="1"/>
    </xf>
    <xf numFmtId="49" fontId="108" fillId="0" borderId="0" xfId="0" applyNumberFormat="1" applyFont="1" applyAlignment="1">
      <alignment vertical="center"/>
    </xf>
    <xf numFmtId="0" fontId="4" fillId="25" borderId="13" xfId="48" applyFont="1" applyFill="1" applyBorder="1" applyAlignment="1" applyProtection="1">
      <alignment horizontal="left" vertical="center" shrinkToFit="1"/>
      <protection locked="0"/>
    </xf>
    <xf numFmtId="49" fontId="5" fillId="0" borderId="11" xfId="0" applyNumberFormat="1" applyFont="1" applyBorder="1" applyAlignment="1">
      <alignment horizontal="center" vertical="center"/>
    </xf>
    <xf numFmtId="49" fontId="11" fillId="30" borderId="10" xfId="0" applyNumberFormat="1" applyFont="1" applyFill="1" applyBorder="1" applyAlignment="1" applyProtection="1">
      <alignment vertical="center" shrinkToFit="1"/>
      <protection locked="0"/>
    </xf>
    <xf numFmtId="180" fontId="5" fillId="30" borderId="11" xfId="0" applyNumberFormat="1" applyFont="1" applyFill="1" applyBorder="1" applyAlignment="1" applyProtection="1">
      <alignment vertical="center" shrinkToFit="1"/>
      <protection locked="0"/>
    </xf>
    <xf numFmtId="0" fontId="4" fillId="30" borderId="11" xfId="48" applyFont="1" applyFill="1" applyBorder="1" applyAlignment="1" applyProtection="1">
      <alignment horizontal="left" vertical="center" wrapText="1"/>
      <protection locked="0"/>
    </xf>
    <xf numFmtId="0" fontId="5" fillId="30" borderId="11" xfId="0" applyFont="1" applyFill="1" applyBorder="1" applyAlignment="1" applyProtection="1">
      <alignment vertical="center" shrinkToFit="1"/>
      <protection locked="0"/>
    </xf>
    <xf numFmtId="178" fontId="5" fillId="30" borderId="11" xfId="0" applyNumberFormat="1" applyFont="1" applyFill="1" applyBorder="1" applyAlignment="1" applyProtection="1">
      <alignment vertical="center" shrinkToFit="1"/>
      <protection locked="0"/>
    </xf>
    <xf numFmtId="187" fontId="109" fillId="0" borderId="0" xfId="0" applyNumberFormat="1" applyFont="1" applyAlignment="1">
      <alignment vertical="center"/>
    </xf>
    <xf numFmtId="49" fontId="109" fillId="0" borderId="0" xfId="0" applyNumberFormat="1" applyFont="1" applyAlignment="1">
      <alignment vertical="center"/>
    </xf>
    <xf numFmtId="49" fontId="23" fillId="0" borderId="34" xfId="0" applyNumberFormat="1" applyFont="1" applyBorder="1" applyAlignment="1">
      <alignment vertical="center" shrinkToFit="1"/>
    </xf>
    <xf numFmtId="49" fontId="110" fillId="0" borderId="27" xfId="0" applyNumberFormat="1" applyFont="1" applyBorder="1" applyAlignment="1">
      <alignment vertical="center" shrinkToFit="1"/>
    </xf>
    <xf numFmtId="49" fontId="23" fillId="0" borderId="33" xfId="0" applyNumberFormat="1" applyFont="1" applyBorder="1" applyAlignment="1">
      <alignment vertical="center" shrinkToFit="1"/>
    </xf>
    <xf numFmtId="0" fontId="0" fillId="0" borderId="32" xfId="0" applyBorder="1" applyAlignment="1">
      <alignment horizontal="left" vertical="center" wrapText="1"/>
    </xf>
    <xf numFmtId="0" fontId="4" fillId="0" borderId="18" xfId="48" applyFont="1" applyBorder="1" applyAlignment="1">
      <alignment horizontal="left" vertical="center" wrapText="1"/>
    </xf>
    <xf numFmtId="49" fontId="5" fillId="0" borderId="35" xfId="0" applyNumberFormat="1" applyFont="1" applyBorder="1" applyAlignment="1">
      <alignment horizontal="left" vertical="center" wrapText="1"/>
    </xf>
    <xf numFmtId="178" fontId="5" fillId="25" borderId="20" xfId="0" applyNumberFormat="1" applyFont="1" applyFill="1" applyBorder="1" applyAlignment="1" applyProtection="1">
      <alignment horizontal="right" vertical="center" shrinkToFit="1"/>
      <protection locked="0"/>
    </xf>
    <xf numFmtId="185" fontId="5" fillId="24" borderId="20" xfId="0" applyNumberFormat="1" applyFont="1" applyFill="1" applyBorder="1" applyAlignment="1">
      <alignment horizontal="right" vertical="center" shrinkToFit="1"/>
    </xf>
    <xf numFmtId="0" fontId="5" fillId="0" borderId="11" xfId="0" applyFont="1" applyBorder="1" applyAlignment="1">
      <alignment vertical="center"/>
    </xf>
    <xf numFmtId="49" fontId="47" fillId="0" borderId="80" xfId="0" applyNumberFormat="1" applyFont="1" applyBorder="1" applyAlignment="1">
      <alignment horizontal="right" vertical="center"/>
    </xf>
    <xf numFmtId="49" fontId="5" fillId="0" borderId="53" xfId="0" applyNumberFormat="1" applyFont="1" applyBorder="1" applyAlignment="1">
      <alignment vertical="center"/>
    </xf>
    <xf numFmtId="49" fontId="5" fillId="0" borderId="59" xfId="0" applyNumberFormat="1" applyFont="1" applyBorder="1" applyAlignment="1">
      <alignment vertical="center"/>
    </xf>
    <xf numFmtId="49" fontId="5" fillId="0" borderId="98" xfId="0" applyNumberFormat="1" applyFont="1" applyBorder="1" applyAlignment="1">
      <alignment vertical="center"/>
    </xf>
    <xf numFmtId="49" fontId="5" fillId="0" borderId="99" xfId="0" applyNumberFormat="1" applyFont="1" applyBorder="1" applyAlignment="1">
      <alignment vertical="center"/>
    </xf>
    <xf numFmtId="0" fontId="4" fillId="0" borderId="13" xfId="48" applyFont="1" applyBorder="1" applyAlignment="1">
      <alignment horizontal="left" vertical="center" shrinkToFit="1"/>
    </xf>
    <xf numFmtId="49" fontId="5" fillId="0" borderId="11" xfId="0" applyNumberFormat="1" applyFont="1" applyBorder="1" applyAlignment="1">
      <alignment horizontal="center" vertical="center" shrinkToFit="1"/>
    </xf>
    <xf numFmtId="0" fontId="0" fillId="0" borderId="0" xfId="47" applyFont="1">
      <alignment vertical="center"/>
    </xf>
    <xf numFmtId="49" fontId="14" fillId="30" borderId="11" xfId="48" applyNumberFormat="1" applyFont="1" applyFill="1" applyBorder="1" applyAlignment="1" applyProtection="1">
      <alignment horizontal="left" vertical="center" wrapText="1" shrinkToFit="1"/>
      <protection locked="0"/>
    </xf>
    <xf numFmtId="49" fontId="14" fillId="0" borderId="38" xfId="0" applyNumberFormat="1" applyFont="1" applyBorder="1" applyAlignment="1">
      <alignment vertical="center"/>
    </xf>
    <xf numFmtId="49" fontId="14" fillId="0" borderId="47" xfId="0" applyNumberFormat="1" applyFont="1" applyBorder="1" applyAlignment="1">
      <alignment vertical="center"/>
    </xf>
    <xf numFmtId="49" fontId="14" fillId="0" borderId="10" xfId="0" applyNumberFormat="1" applyFont="1" applyBorder="1" applyAlignment="1">
      <alignment vertical="center"/>
    </xf>
    <xf numFmtId="49" fontId="14" fillId="0" borderId="13" xfId="0" applyNumberFormat="1" applyFont="1" applyBorder="1" applyAlignment="1">
      <alignment vertical="center"/>
    </xf>
    <xf numFmtId="49" fontId="14" fillId="0" borderId="13" xfId="0" applyNumberFormat="1" applyFont="1" applyBorder="1" applyAlignment="1">
      <alignment vertical="center" wrapText="1"/>
    </xf>
    <xf numFmtId="49" fontId="14" fillId="0" borderId="16" xfId="0" applyNumberFormat="1" applyFont="1" applyBorder="1" applyAlignment="1">
      <alignment vertical="center"/>
    </xf>
    <xf numFmtId="49" fontId="14" fillId="0" borderId="13" xfId="0" applyNumberFormat="1" applyFont="1" applyBorder="1" applyAlignment="1">
      <alignment vertical="center" shrinkToFit="1"/>
    </xf>
    <xf numFmtId="49" fontId="14" fillId="0" borderId="18" xfId="0" applyNumberFormat="1" applyFont="1" applyBorder="1" applyAlignment="1">
      <alignment vertical="center"/>
    </xf>
    <xf numFmtId="49" fontId="14" fillId="0" borderId="11" xfId="0" applyNumberFormat="1" applyFont="1" applyBorder="1" applyAlignment="1">
      <alignment vertical="center" shrinkToFit="1"/>
    </xf>
    <xf numFmtId="49" fontId="14" fillId="0" borderId="11" xfId="0" applyNumberFormat="1" applyFont="1" applyBorder="1" applyAlignment="1">
      <alignment vertical="center"/>
    </xf>
    <xf numFmtId="49" fontId="14" fillId="0" borderId="11" xfId="0" applyNumberFormat="1" applyFont="1" applyBorder="1" applyAlignment="1">
      <alignment vertical="center" wrapText="1" shrinkToFit="1"/>
    </xf>
    <xf numFmtId="49" fontId="14" fillId="25" borderId="10" xfId="0" applyNumberFormat="1" applyFont="1" applyFill="1" applyBorder="1" applyAlignment="1" applyProtection="1">
      <alignment vertical="center" shrinkToFit="1"/>
      <protection locked="0"/>
    </xf>
    <xf numFmtId="49" fontId="14" fillId="25" borderId="13" xfId="0" applyNumberFormat="1" applyFont="1" applyFill="1" applyBorder="1" applyAlignment="1" applyProtection="1">
      <alignment vertical="center" shrinkToFit="1"/>
      <protection locked="0"/>
    </xf>
    <xf numFmtId="49" fontId="14" fillId="0" borderId="20" xfId="0" applyNumberFormat="1" applyFont="1" applyBorder="1" applyAlignment="1">
      <alignment vertical="center" shrinkToFit="1"/>
    </xf>
    <xf numFmtId="49" fontId="14" fillId="0" borderId="20" xfId="0" applyNumberFormat="1" applyFont="1" applyBorder="1" applyAlignment="1">
      <alignment horizontal="left" vertical="center" wrapText="1" shrinkToFit="1"/>
    </xf>
    <xf numFmtId="49" fontId="14" fillId="0" borderId="61" xfId="0" applyNumberFormat="1" applyFont="1" applyBorder="1" applyAlignment="1">
      <alignment vertical="center"/>
    </xf>
    <xf numFmtId="49" fontId="14" fillId="0" borderId="22" xfId="0" applyNumberFormat="1" applyFont="1" applyBorder="1" applyAlignment="1">
      <alignment vertical="center" shrinkToFit="1"/>
    </xf>
    <xf numFmtId="0" fontId="76" fillId="0" borderId="11" xfId="48" applyFont="1" applyBorder="1" applyAlignment="1">
      <alignment horizontal="left" vertical="center" wrapText="1"/>
    </xf>
    <xf numFmtId="0" fontId="14" fillId="0" borderId="11" xfId="0" applyFont="1" applyBorder="1"/>
    <xf numFmtId="186" fontId="11" fillId="30" borderId="11" xfId="0" applyNumberFormat="1" applyFont="1" applyFill="1" applyBorder="1" applyAlignment="1" applyProtection="1">
      <alignment horizontal="right" vertical="center" shrinkToFit="1"/>
      <protection locked="0"/>
    </xf>
    <xf numFmtId="186" fontId="11" fillId="30" borderId="62" xfId="0" applyNumberFormat="1" applyFont="1" applyFill="1" applyBorder="1" applyAlignment="1">
      <alignment horizontal="right" vertical="center" shrinkToFit="1"/>
    </xf>
    <xf numFmtId="186" fontId="11" fillId="30" borderId="22" xfId="0" applyNumberFormat="1" applyFont="1" applyFill="1" applyBorder="1" applyAlignment="1">
      <alignment horizontal="right" vertical="center" shrinkToFit="1"/>
    </xf>
    <xf numFmtId="180" fontId="11" fillId="30" borderId="102" xfId="0" applyNumberFormat="1" applyFont="1" applyFill="1" applyBorder="1" applyAlignment="1">
      <alignment horizontal="right" vertical="center" shrinkToFit="1"/>
    </xf>
    <xf numFmtId="183" fontId="11" fillId="30" borderId="63" xfId="0" applyNumberFormat="1" applyFont="1" applyFill="1" applyBorder="1" applyAlignment="1" applyProtection="1">
      <alignment horizontal="right" vertical="center" shrinkToFit="1"/>
      <protection locked="0"/>
    </xf>
    <xf numFmtId="176" fontId="11" fillId="30" borderId="102" xfId="0" applyNumberFormat="1" applyFont="1" applyFill="1" applyBorder="1" applyAlignment="1">
      <alignment horizontal="right" vertical="center" shrinkToFit="1"/>
    </xf>
    <xf numFmtId="176" fontId="11" fillId="30" borderId="63" xfId="0" applyNumberFormat="1" applyFont="1" applyFill="1" applyBorder="1" applyAlignment="1" applyProtection="1">
      <alignment horizontal="right" vertical="center" shrinkToFit="1"/>
      <protection locked="0"/>
    </xf>
    <xf numFmtId="176" fontId="11" fillId="30" borderId="103" xfId="0" applyNumberFormat="1" applyFont="1" applyFill="1" applyBorder="1" applyAlignment="1">
      <alignment horizontal="center" vertical="center" shrinkToFit="1"/>
    </xf>
    <xf numFmtId="183" fontId="11" fillId="30" borderId="22" xfId="0" applyNumberFormat="1" applyFont="1" applyFill="1" applyBorder="1" applyAlignment="1">
      <alignment horizontal="right" vertical="center" shrinkToFit="1"/>
    </xf>
    <xf numFmtId="183" fontId="11" fillId="30" borderId="62" xfId="0" applyNumberFormat="1" applyFont="1" applyFill="1" applyBorder="1" applyAlignment="1">
      <alignment horizontal="right" vertical="center" shrinkToFit="1"/>
    </xf>
    <xf numFmtId="176" fontId="11" fillId="30" borderId="62" xfId="0" applyNumberFormat="1" applyFont="1" applyFill="1" applyBorder="1" applyAlignment="1">
      <alignment horizontal="right" vertical="center" shrinkToFit="1"/>
    </xf>
    <xf numFmtId="185" fontId="5" fillId="30" borderId="11" xfId="0" applyNumberFormat="1" applyFont="1" applyFill="1" applyBorder="1" applyAlignment="1" applyProtection="1">
      <alignment vertical="center" shrinkToFit="1"/>
      <protection locked="0"/>
    </xf>
    <xf numFmtId="180" fontId="47" fillId="30" borderId="11" xfId="0" applyNumberFormat="1" applyFont="1" applyFill="1" applyBorder="1" applyAlignment="1" applyProtection="1">
      <alignment vertical="center" shrinkToFit="1"/>
      <protection locked="0"/>
    </xf>
    <xf numFmtId="0" fontId="4" fillId="39" borderId="11" xfId="48" applyFont="1" applyFill="1" applyBorder="1" applyAlignment="1">
      <alignment horizontal="left" vertical="center" wrapText="1"/>
    </xf>
    <xf numFmtId="0" fontId="5" fillId="39" borderId="11" xfId="0" applyFont="1" applyFill="1" applyBorder="1" applyAlignment="1">
      <alignment vertical="center" shrinkToFit="1"/>
    </xf>
    <xf numFmtId="188" fontId="5" fillId="39" borderId="11" xfId="0" applyNumberFormat="1" applyFont="1" applyFill="1" applyBorder="1" applyAlignment="1">
      <alignment vertical="center" shrinkToFit="1"/>
    </xf>
    <xf numFmtId="201" fontId="5" fillId="39" borderId="11" xfId="0" applyNumberFormat="1" applyFont="1" applyFill="1" applyBorder="1" applyAlignment="1">
      <alignment vertical="center" shrinkToFit="1"/>
    </xf>
    <xf numFmtId="189" fontId="5" fillId="39" borderId="11" xfId="0" applyNumberFormat="1" applyFont="1" applyFill="1" applyBorder="1" applyAlignment="1">
      <alignment vertical="center" shrinkToFit="1"/>
    </xf>
    <xf numFmtId="178" fontId="5" fillId="39" borderId="11" xfId="0" applyNumberFormat="1" applyFont="1" applyFill="1" applyBorder="1" applyAlignment="1">
      <alignment vertical="center" shrinkToFit="1"/>
    </xf>
    <xf numFmtId="178" fontId="5" fillId="39" borderId="24" xfId="0" applyNumberFormat="1" applyFont="1" applyFill="1" applyBorder="1" applyAlignment="1">
      <alignment vertical="center" shrinkToFit="1"/>
    </xf>
    <xf numFmtId="196" fontId="5" fillId="39" borderId="11" xfId="0" applyNumberFormat="1" applyFont="1" applyFill="1" applyBorder="1" applyAlignment="1" applyProtection="1">
      <alignment vertical="center" shrinkToFit="1"/>
      <protection locked="0"/>
    </xf>
    <xf numFmtId="189" fontId="5" fillId="39" borderId="11" xfId="0" applyNumberFormat="1" applyFont="1" applyFill="1" applyBorder="1" applyAlignment="1" applyProtection="1">
      <alignment vertical="center" shrinkToFit="1"/>
      <protection locked="0"/>
    </xf>
    <xf numFmtId="189" fontId="57" fillId="30" borderId="20" xfId="0" applyNumberFormat="1" applyFont="1" applyFill="1" applyBorder="1" applyAlignment="1" applyProtection="1">
      <alignment horizontal="right" vertical="center"/>
      <protection locked="0"/>
    </xf>
    <xf numFmtId="2" fontId="5" fillId="39" borderId="11" xfId="0" applyNumberFormat="1" applyFont="1" applyFill="1" applyBorder="1" applyAlignment="1">
      <alignment vertical="center" shrinkToFit="1"/>
    </xf>
    <xf numFmtId="189" fontId="5" fillId="39" borderId="24" xfId="0" applyNumberFormat="1" applyFont="1" applyFill="1" applyBorder="1" applyAlignment="1">
      <alignment vertical="center" shrinkToFit="1"/>
    </xf>
    <xf numFmtId="189" fontId="111" fillId="30" borderId="20" xfId="0" applyNumberFormat="1" applyFont="1" applyFill="1" applyBorder="1" applyAlignment="1" applyProtection="1">
      <alignment horizontal="right" vertical="center"/>
      <protection locked="0"/>
    </xf>
    <xf numFmtId="0" fontId="73" fillId="39" borderId="11" xfId="48" applyFont="1" applyFill="1" applyBorder="1" applyAlignment="1">
      <alignment horizontal="left" vertical="center" wrapText="1"/>
    </xf>
    <xf numFmtId="179" fontId="47" fillId="39" borderId="11" xfId="0" applyNumberFormat="1" applyFont="1" applyFill="1" applyBorder="1" applyAlignment="1">
      <alignment horizontal="center" vertical="center" shrinkToFit="1"/>
    </xf>
    <xf numFmtId="178" fontId="47" fillId="39" borderId="11" xfId="0" applyNumberFormat="1" applyFont="1" applyFill="1" applyBorder="1" applyAlignment="1">
      <alignment horizontal="center" vertical="center" shrinkToFit="1"/>
    </xf>
    <xf numFmtId="0" fontId="73" fillId="39" borderId="11" xfId="48" applyFont="1" applyFill="1" applyBorder="1" applyAlignment="1">
      <alignment horizontal="center" vertical="center" wrapText="1"/>
    </xf>
    <xf numFmtId="0" fontId="47" fillId="39" borderId="11" xfId="0" applyFont="1" applyFill="1" applyBorder="1" applyAlignment="1">
      <alignment horizontal="center" vertical="center" shrinkToFit="1"/>
    </xf>
    <xf numFmtId="178" fontId="47" fillId="39" borderId="11" xfId="0" applyNumberFormat="1" applyFont="1" applyFill="1" applyBorder="1" applyAlignment="1">
      <alignment vertical="center" shrinkToFit="1"/>
    </xf>
    <xf numFmtId="0" fontId="5" fillId="39" borderId="11" xfId="48" applyFont="1" applyFill="1" applyBorder="1" applyAlignment="1">
      <alignment horizontal="left" vertical="center" wrapText="1"/>
    </xf>
    <xf numFmtId="179" fontId="5" fillId="39" borderId="11" xfId="0" applyNumberFormat="1" applyFont="1" applyFill="1" applyBorder="1" applyAlignment="1">
      <alignment horizontal="center" vertical="center" shrinkToFit="1"/>
    </xf>
    <xf numFmtId="178" fontId="5" fillId="39" borderId="11" xfId="0" applyNumberFormat="1" applyFont="1" applyFill="1" applyBorder="1" applyAlignment="1">
      <alignment horizontal="center" vertical="center" shrinkToFit="1"/>
    </xf>
    <xf numFmtId="0" fontId="4" fillId="39" borderId="11" xfId="48" applyFont="1" applyFill="1" applyBorder="1" applyAlignment="1">
      <alignment horizontal="center" vertical="center" wrapText="1"/>
    </xf>
    <xf numFmtId="0" fontId="5" fillId="39" borderId="11" xfId="0" applyFont="1" applyFill="1" applyBorder="1" applyAlignment="1">
      <alignment horizontal="center" vertical="center" shrinkToFit="1"/>
    </xf>
    <xf numFmtId="49" fontId="14" fillId="0" borderId="21" xfId="48" applyNumberFormat="1" applyFont="1" applyBorder="1" applyAlignment="1">
      <alignment horizontal="left" vertical="center" shrinkToFit="1"/>
    </xf>
    <xf numFmtId="49" fontId="14" fillId="0" borderId="21" xfId="48" applyNumberFormat="1" applyFont="1" applyBorder="1" applyAlignment="1">
      <alignment horizontal="left" vertical="center" wrapText="1" shrinkToFit="1"/>
    </xf>
    <xf numFmtId="49" fontId="14" fillId="40" borderId="22" xfId="48" applyNumberFormat="1" applyFont="1" applyFill="1" applyBorder="1" applyAlignment="1">
      <alignment horizontal="left" vertical="center" shrinkToFit="1"/>
    </xf>
    <xf numFmtId="49" fontId="74" fillId="40" borderId="10" xfId="0" applyNumberFormat="1" applyFont="1" applyFill="1" applyBorder="1" applyAlignment="1">
      <alignment vertical="center" shrinkToFit="1"/>
    </xf>
    <xf numFmtId="0" fontId="4" fillId="40" borderId="13" xfId="48" applyFont="1" applyFill="1" applyBorder="1" applyAlignment="1">
      <alignment horizontal="left" vertical="center" wrapText="1"/>
    </xf>
    <xf numFmtId="178" fontId="5" fillId="40" borderId="11" xfId="0" applyNumberFormat="1" applyFont="1" applyFill="1" applyBorder="1" applyAlignment="1">
      <alignment vertical="center" shrinkToFit="1"/>
    </xf>
    <xf numFmtId="178" fontId="5" fillId="41" borderId="11" xfId="0" applyNumberFormat="1" applyFont="1" applyFill="1" applyBorder="1" applyAlignment="1">
      <alignment vertical="center" shrinkToFit="1"/>
    </xf>
    <xf numFmtId="188" fontId="5" fillId="30" borderId="11" xfId="0" applyNumberFormat="1" applyFont="1" applyFill="1" applyBorder="1" applyAlignment="1" applyProtection="1">
      <alignment vertical="center" shrinkToFit="1"/>
      <protection locked="0"/>
    </xf>
    <xf numFmtId="0" fontId="4" fillId="30" borderId="32" xfId="48" applyFont="1" applyFill="1" applyBorder="1" applyAlignment="1" applyProtection="1">
      <alignment horizontal="left" vertical="center" wrapText="1"/>
      <protection locked="0"/>
    </xf>
    <xf numFmtId="49" fontId="11" fillId="0" borderId="13" xfId="0" applyNumberFormat="1" applyFont="1" applyBorder="1" applyAlignment="1" applyProtection="1">
      <alignment vertical="center" shrinkToFit="1"/>
      <protection locked="0"/>
    </xf>
    <xf numFmtId="49" fontId="14" fillId="39" borderId="22" xfId="48" applyNumberFormat="1" applyFont="1" applyFill="1" applyBorder="1" applyAlignment="1">
      <alignment horizontal="left" vertical="center" shrinkToFit="1"/>
    </xf>
    <xf numFmtId="49" fontId="74" fillId="39" borderId="10" xfId="0" applyNumberFormat="1" applyFont="1" applyFill="1" applyBorder="1" applyAlignment="1">
      <alignment vertical="center" shrinkToFit="1"/>
    </xf>
    <xf numFmtId="0" fontId="4" fillId="39" borderId="13" xfId="48" applyFont="1" applyFill="1" applyBorder="1" applyAlignment="1">
      <alignment horizontal="left" vertical="center" wrapText="1"/>
    </xf>
    <xf numFmtId="0" fontId="71" fillId="39" borderId="13" xfId="48" applyFont="1" applyFill="1" applyBorder="1" applyAlignment="1" applyProtection="1">
      <alignment horizontal="left" vertical="center" wrapText="1"/>
      <protection locked="0"/>
    </xf>
    <xf numFmtId="180" fontId="72" fillId="39" borderId="11" xfId="0" applyNumberFormat="1" applyFont="1" applyFill="1" applyBorder="1" applyAlignment="1" applyProtection="1">
      <alignment vertical="center" shrinkToFit="1"/>
      <protection locked="0"/>
    </xf>
    <xf numFmtId="0" fontId="4" fillId="39" borderId="11" xfId="48" applyFont="1" applyFill="1" applyBorder="1" applyAlignment="1" applyProtection="1">
      <alignment horizontal="left" vertical="center" wrapText="1"/>
      <protection locked="0"/>
    </xf>
    <xf numFmtId="49" fontId="14" fillId="0" borderId="11" xfId="48" applyNumberFormat="1" applyFont="1" applyBorder="1" applyAlignment="1">
      <alignment horizontal="left" vertical="center" wrapText="1"/>
    </xf>
    <xf numFmtId="179" fontId="5" fillId="39" borderId="11" xfId="0" applyNumberFormat="1" applyFont="1" applyFill="1" applyBorder="1" applyAlignment="1">
      <alignment vertical="center" shrinkToFit="1"/>
    </xf>
    <xf numFmtId="178" fontId="5" fillId="39" borderId="11" xfId="0" applyNumberFormat="1" applyFont="1" applyFill="1" applyBorder="1" applyAlignment="1">
      <alignment horizontal="right" vertical="center" shrinkToFit="1"/>
    </xf>
    <xf numFmtId="0" fontId="5" fillId="39" borderId="11" xfId="0" applyFont="1" applyFill="1" applyBorder="1" applyAlignment="1">
      <alignment horizontal="right" vertical="center" shrinkToFit="1"/>
    </xf>
    <xf numFmtId="0" fontId="4" fillId="36" borderId="13" xfId="48" applyFont="1" applyFill="1" applyBorder="1" applyAlignment="1">
      <alignment horizontal="left" vertical="center" wrapText="1"/>
    </xf>
    <xf numFmtId="178" fontId="5" fillId="39" borderId="11" xfId="0" applyNumberFormat="1" applyFont="1" applyFill="1" applyBorder="1" applyAlignment="1" applyProtection="1">
      <alignment vertical="center" shrinkToFit="1"/>
      <protection locked="0"/>
    </xf>
    <xf numFmtId="49" fontId="14" fillId="30" borderId="11" xfId="48" applyNumberFormat="1" applyFont="1" applyFill="1" applyBorder="1" applyAlignment="1">
      <alignment horizontal="left" vertical="center" wrapText="1" shrinkToFit="1"/>
    </xf>
    <xf numFmtId="49" fontId="14" fillId="0" borderId="13" xfId="0" applyNumberFormat="1" applyFont="1" applyBorder="1" applyAlignment="1">
      <alignment vertical="center" wrapText="1" shrinkToFit="1"/>
    </xf>
    <xf numFmtId="38" fontId="5" fillId="24" borderId="11" xfId="34" applyFont="1" applyFill="1" applyBorder="1" applyAlignment="1" applyProtection="1">
      <alignment vertical="center"/>
    </xf>
    <xf numFmtId="0" fontId="73" fillId="40" borderId="13" xfId="48" applyFont="1" applyFill="1" applyBorder="1" applyAlignment="1" applyProtection="1">
      <alignment horizontal="left" vertical="center" wrapText="1"/>
      <protection locked="0"/>
    </xf>
    <xf numFmtId="180" fontId="47" fillId="40" borderId="11" xfId="0" applyNumberFormat="1" applyFont="1" applyFill="1" applyBorder="1" applyAlignment="1" applyProtection="1">
      <alignment vertical="center" shrinkToFit="1"/>
      <protection locked="0"/>
    </xf>
    <xf numFmtId="0" fontId="73" fillId="40" borderId="11" xfId="48" applyFont="1" applyFill="1" applyBorder="1" applyAlignment="1" applyProtection="1">
      <alignment horizontal="left" vertical="center" wrapText="1"/>
      <protection locked="0"/>
    </xf>
    <xf numFmtId="179" fontId="47" fillId="40" borderId="11" xfId="0" applyNumberFormat="1" applyFont="1" applyFill="1" applyBorder="1" applyAlignment="1" applyProtection="1">
      <alignment horizontal="center" vertical="center" shrinkToFit="1"/>
      <protection locked="0"/>
    </xf>
    <xf numFmtId="178" fontId="47" fillId="40" borderId="11" xfId="0" applyNumberFormat="1" applyFont="1" applyFill="1" applyBorder="1" applyAlignment="1" applyProtection="1">
      <alignment horizontal="center" vertical="center" shrinkToFit="1"/>
      <protection locked="0"/>
    </xf>
    <xf numFmtId="49" fontId="14" fillId="0" borderId="20" xfId="48" applyNumberFormat="1" applyFont="1" applyBorder="1" applyAlignment="1">
      <alignment horizontal="left" vertical="top" shrinkToFit="1"/>
    </xf>
    <xf numFmtId="49" fontId="14" fillId="0" borderId="20" xfId="48" applyNumberFormat="1" applyFont="1" applyBorder="1" applyAlignment="1">
      <alignment horizontal="left" vertical="top" wrapText="1"/>
    </xf>
    <xf numFmtId="1" fontId="5" fillId="39" borderId="11" xfId="0" applyNumberFormat="1" applyFont="1" applyFill="1" applyBorder="1" applyAlignment="1">
      <alignment vertical="center" shrinkToFit="1"/>
    </xf>
    <xf numFmtId="202" fontId="5" fillId="39" borderId="11" xfId="0" applyNumberFormat="1" applyFont="1" applyFill="1" applyBorder="1" applyAlignment="1">
      <alignment vertical="center" shrinkToFit="1"/>
    </xf>
    <xf numFmtId="0" fontId="11" fillId="42" borderId="16" xfId="0" applyFont="1" applyFill="1" applyBorder="1" applyAlignment="1">
      <alignment vertical="center" wrapText="1"/>
    </xf>
    <xf numFmtId="0" fontId="11" fillId="42" borderId="16" xfId="0" applyFont="1" applyFill="1" applyBorder="1" applyAlignment="1">
      <alignment vertical="center" shrinkToFit="1"/>
    </xf>
    <xf numFmtId="0" fontId="11" fillId="31" borderId="16" xfId="0" applyFont="1" applyFill="1" applyBorder="1" applyAlignment="1">
      <alignment vertical="center" wrapText="1"/>
    </xf>
    <xf numFmtId="0" fontId="11" fillId="30" borderId="16" xfId="0" applyFont="1" applyFill="1" applyBorder="1" applyAlignment="1" applyProtection="1">
      <alignment vertical="center" wrapText="1"/>
      <protection locked="0"/>
    </xf>
    <xf numFmtId="49" fontId="11" fillId="37" borderId="15" xfId="0" applyNumberFormat="1" applyFont="1" applyFill="1" applyBorder="1" applyAlignment="1">
      <alignment vertical="center" shrinkToFit="1"/>
    </xf>
    <xf numFmtId="49" fontId="11" fillId="37" borderId="14" xfId="0" applyNumberFormat="1" applyFont="1" applyFill="1" applyBorder="1" applyAlignment="1">
      <alignment vertical="center" shrinkToFit="1"/>
    </xf>
    <xf numFmtId="0" fontId="5" fillId="30" borderId="10" xfId="0" applyFont="1" applyFill="1" applyBorder="1" applyAlignment="1" applyProtection="1">
      <alignment horizontal="center" vertical="center" wrapText="1"/>
      <protection locked="0"/>
    </xf>
    <xf numFmtId="49" fontId="14" fillId="0" borderId="21" xfId="48" applyNumberFormat="1" applyFont="1" applyBorder="1" applyAlignment="1">
      <alignment horizontal="left" vertical="top" shrinkToFit="1"/>
    </xf>
    <xf numFmtId="49" fontId="14" fillId="0" borderId="11" xfId="48" applyNumberFormat="1" applyFont="1" applyBorder="1" applyAlignment="1">
      <alignment horizontal="left" vertical="top" wrapText="1" shrinkToFit="1"/>
    </xf>
    <xf numFmtId="49" fontId="14" fillId="0" borderId="22" xfId="48" applyNumberFormat="1" applyFont="1" applyBorder="1" applyAlignment="1">
      <alignment horizontal="left" vertical="top" shrinkToFit="1"/>
    </xf>
    <xf numFmtId="49" fontId="32" fillId="0" borderId="20" xfId="48" applyNumberFormat="1" applyFont="1" applyBorder="1" applyAlignment="1">
      <alignment horizontal="left" vertical="top" shrinkToFit="1"/>
    </xf>
    <xf numFmtId="49" fontId="77" fillId="0" borderId="21" xfId="48" applyNumberFormat="1" applyFont="1" applyBorder="1" applyAlignment="1">
      <alignment horizontal="left" vertical="top" shrinkToFit="1"/>
    </xf>
    <xf numFmtId="49" fontId="111" fillId="0" borderId="22" xfId="48" applyNumberFormat="1" applyFont="1" applyBorder="1" applyAlignment="1">
      <alignment horizontal="left" vertical="top" shrinkToFit="1"/>
    </xf>
    <xf numFmtId="49" fontId="76" fillId="0" borderId="11" xfId="48" applyNumberFormat="1" applyFont="1" applyBorder="1" applyAlignment="1">
      <alignment horizontal="left" vertical="top" shrinkToFit="1"/>
    </xf>
    <xf numFmtId="49" fontId="76" fillId="0" borderId="22" xfId="48" applyNumberFormat="1" applyFont="1" applyBorder="1" applyAlignment="1">
      <alignment horizontal="left" vertical="top" shrinkToFit="1"/>
    </xf>
    <xf numFmtId="49" fontId="76" fillId="0" borderId="21" xfId="48" applyNumberFormat="1" applyFont="1" applyBorder="1" applyAlignment="1">
      <alignment horizontal="left" vertical="top" shrinkToFit="1"/>
    </xf>
    <xf numFmtId="49" fontId="14" fillId="0" borderId="11" xfId="48" applyNumberFormat="1" applyFont="1" applyBorder="1" applyAlignment="1">
      <alignment horizontal="left" vertical="top" shrinkToFit="1"/>
    </xf>
    <xf numFmtId="49" fontId="14" fillId="0" borderId="20" xfId="48" applyNumberFormat="1" applyFont="1" applyBorder="1" applyAlignment="1">
      <alignment horizontal="left" vertical="top" wrapText="1" shrinkToFit="1"/>
    </xf>
    <xf numFmtId="0" fontId="112" fillId="0" borderId="0" xfId="0" applyFont="1" applyAlignment="1">
      <alignment vertical="top"/>
    </xf>
    <xf numFmtId="0" fontId="11" fillId="42" borderId="16" xfId="0" applyFont="1" applyFill="1" applyBorder="1" applyAlignment="1">
      <alignment vertical="center" wrapText="1" shrinkToFit="1"/>
    </xf>
    <xf numFmtId="49" fontId="14" fillId="0" borderId="11" xfId="48" applyNumberFormat="1" applyFont="1" applyBorder="1" applyAlignment="1">
      <alignment horizontal="left" vertical="top" wrapText="1"/>
    </xf>
    <xf numFmtId="49" fontId="14" fillId="0" borderId="22" xfId="48" applyNumberFormat="1" applyFont="1" applyBorder="1" applyAlignment="1">
      <alignment horizontal="left" vertical="top" wrapText="1"/>
    </xf>
    <xf numFmtId="0" fontId="14" fillId="0" borderId="20" xfId="0" applyFont="1" applyBorder="1" applyAlignment="1">
      <alignment horizontal="left" vertical="top" wrapText="1"/>
    </xf>
    <xf numFmtId="0" fontId="14" fillId="0" borderId="11" xfId="0" applyFont="1" applyBorder="1" applyAlignment="1">
      <alignment vertical="top"/>
    </xf>
    <xf numFmtId="198" fontId="95" fillId="0" borderId="11" xfId="43" applyNumberFormat="1" applyFont="1" applyBorder="1" applyAlignment="1">
      <alignment shrinkToFit="1"/>
    </xf>
    <xf numFmtId="49" fontId="113" fillId="0" borderId="79" xfId="0" applyNumberFormat="1" applyFont="1" applyBorder="1" applyAlignment="1">
      <alignment vertical="center" shrinkToFit="1"/>
    </xf>
    <xf numFmtId="49" fontId="109" fillId="0" borderId="104" xfId="0" applyNumberFormat="1" applyFont="1" applyBorder="1" applyAlignment="1">
      <alignment vertical="center"/>
    </xf>
    <xf numFmtId="198" fontId="105" fillId="0" borderId="11" xfId="43" applyNumberFormat="1" applyFont="1" applyBorder="1" applyAlignment="1">
      <alignment shrinkToFit="1"/>
    </xf>
    <xf numFmtId="49" fontId="113" fillId="0" borderId="11" xfId="0" applyNumberFormat="1" applyFont="1" applyBorder="1" applyAlignment="1">
      <alignment vertical="center" shrinkToFit="1"/>
    </xf>
    <xf numFmtId="49" fontId="109" fillId="0" borderId="59" xfId="0" applyNumberFormat="1" applyFont="1" applyBorder="1" applyAlignment="1">
      <alignment vertical="center"/>
    </xf>
    <xf numFmtId="49" fontId="47" fillId="0" borderId="76" xfId="0" applyNumberFormat="1" applyFont="1" applyBorder="1" applyAlignment="1">
      <alignment vertical="center" shrinkToFit="1"/>
    </xf>
    <xf numFmtId="49" fontId="113" fillId="0" borderId="105" xfId="0" applyNumberFormat="1" applyFont="1" applyBorder="1" applyAlignment="1">
      <alignment vertical="center" shrinkToFit="1"/>
    </xf>
    <xf numFmtId="49" fontId="47" fillId="0" borderId="22" xfId="0" applyNumberFormat="1" applyFont="1" applyBorder="1" applyAlignment="1">
      <alignment vertical="center" shrinkToFit="1"/>
    </xf>
    <xf numFmtId="49" fontId="47" fillId="0" borderId="92" xfId="0" applyNumberFormat="1" applyFont="1" applyBorder="1" applyAlignment="1">
      <alignment horizontal="right" vertical="center"/>
    </xf>
    <xf numFmtId="49" fontId="113" fillId="0" borderId="76" xfId="0" applyNumberFormat="1" applyFont="1" applyBorder="1" applyAlignment="1">
      <alignment vertical="center" shrinkToFit="1"/>
    </xf>
    <xf numFmtId="198" fontId="95" fillId="0" borderId="22" xfId="43" applyNumberFormat="1" applyFont="1" applyBorder="1" applyAlignment="1">
      <alignment shrinkToFit="1"/>
    </xf>
    <xf numFmtId="0" fontId="94" fillId="0" borderId="22" xfId="43" applyBorder="1" applyAlignment="1">
      <alignment shrinkToFit="1"/>
    </xf>
    <xf numFmtId="0" fontId="94" fillId="0" borderId="22" xfId="43" applyBorder="1"/>
    <xf numFmtId="198" fontId="95" fillId="0" borderId="76" xfId="43" applyNumberFormat="1" applyFont="1" applyBorder="1" applyAlignment="1">
      <alignment shrinkToFit="1"/>
    </xf>
    <xf numFmtId="0" fontId="94" fillId="0" borderId="76" xfId="43" applyBorder="1" applyAlignment="1">
      <alignment shrinkToFit="1"/>
    </xf>
    <xf numFmtId="0" fontId="94" fillId="0" borderId="76" xfId="43" applyBorder="1"/>
    <xf numFmtId="0" fontId="0" fillId="0" borderId="104" xfId="0" applyBorder="1" applyAlignment="1">
      <alignment vertical="center"/>
    </xf>
    <xf numFmtId="0" fontId="0" fillId="0" borderId="53" xfId="0" applyBorder="1" applyAlignment="1">
      <alignment vertical="center"/>
    </xf>
    <xf numFmtId="49" fontId="5" fillId="0" borderId="104" xfId="0" applyNumberFormat="1" applyFont="1" applyBorder="1" applyAlignment="1">
      <alignment vertical="center"/>
    </xf>
    <xf numFmtId="0" fontId="0" fillId="0" borderId="59"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49" fontId="69" fillId="36" borderId="32" xfId="0" applyNumberFormat="1" applyFont="1" applyFill="1" applyBorder="1" applyAlignment="1">
      <alignment vertical="center" shrinkToFit="1"/>
    </xf>
    <xf numFmtId="49" fontId="5" fillId="0" borderId="13" xfId="0" applyNumberFormat="1" applyFont="1" applyBorder="1" applyAlignment="1">
      <alignment vertical="center" wrapText="1"/>
    </xf>
    <xf numFmtId="0" fontId="105" fillId="0" borderId="0" xfId="0" applyFont="1"/>
    <xf numFmtId="0" fontId="14" fillId="42" borderId="16" xfId="0" applyFont="1" applyFill="1" applyBorder="1" applyAlignment="1">
      <alignment vertical="center" wrapText="1"/>
    </xf>
    <xf numFmtId="185" fontId="11" fillId="0" borderId="20" xfId="0" applyNumberFormat="1" applyFont="1" applyBorder="1" applyAlignment="1">
      <alignment vertical="center" shrinkToFit="1"/>
    </xf>
    <xf numFmtId="0" fontId="5" fillId="0" borderId="38" xfId="0" applyFont="1" applyBorder="1" applyAlignment="1">
      <alignment horizontal="left" vertical="top"/>
    </xf>
    <xf numFmtId="0" fontId="5" fillId="0" borderId="16" xfId="0" applyFont="1" applyBorder="1" applyAlignment="1">
      <alignment horizontal="left" vertical="center" wrapText="1"/>
    </xf>
    <xf numFmtId="185" fontId="11" fillId="0" borderId="64" xfId="0" applyNumberFormat="1" applyFont="1" applyBorder="1" applyAlignment="1">
      <alignment vertical="center" shrinkToFit="1"/>
    </xf>
    <xf numFmtId="185" fontId="11" fillId="0" borderId="40" xfId="0" applyNumberFormat="1" applyFont="1" applyBorder="1" applyAlignment="1">
      <alignment vertical="center" shrinkToFit="1"/>
    </xf>
    <xf numFmtId="185" fontId="11" fillId="0" borderId="11" xfId="0" applyNumberFormat="1" applyFont="1" applyBorder="1" applyAlignment="1">
      <alignment vertical="center" shrinkToFit="1"/>
    </xf>
    <xf numFmtId="0" fontId="5" fillId="0" borderId="16" xfId="0" applyFont="1" applyBorder="1" applyAlignment="1">
      <alignment horizontal="left" vertical="center" shrinkToFit="1"/>
    </xf>
    <xf numFmtId="185" fontId="11" fillId="0" borderId="38" xfId="0" applyNumberFormat="1" applyFont="1" applyBorder="1" applyAlignment="1">
      <alignment vertical="center" shrinkToFit="1"/>
    </xf>
    <xf numFmtId="185" fontId="11" fillId="0" borderId="41" xfId="0" applyNumberFormat="1" applyFont="1" applyBorder="1" applyAlignment="1">
      <alignment vertical="center" shrinkToFit="1"/>
    </xf>
    <xf numFmtId="0" fontId="5" fillId="0" borderId="39" xfId="0" applyFont="1" applyBorder="1" applyAlignment="1">
      <alignment horizontal="left" vertical="center" wrapText="1"/>
    </xf>
    <xf numFmtId="185" fontId="11" fillId="0" borderId="65" xfId="0" applyNumberFormat="1" applyFont="1" applyBorder="1" applyAlignment="1">
      <alignment vertical="center" shrinkToFit="1"/>
    </xf>
    <xf numFmtId="185" fontId="11" fillId="0" borderId="62" xfId="0" applyNumberFormat="1" applyFont="1" applyBorder="1" applyAlignment="1">
      <alignment vertical="center" shrinkToFit="1"/>
    </xf>
    <xf numFmtId="185" fontId="11" fillId="0" borderId="100" xfId="0" applyNumberFormat="1" applyFont="1" applyBorder="1" applyAlignment="1">
      <alignment vertical="center" shrinkToFit="1"/>
    </xf>
    <xf numFmtId="185" fontId="11" fillId="0" borderId="101" xfId="0" applyNumberFormat="1" applyFont="1" applyBorder="1" applyAlignment="1">
      <alignment vertical="center" shrinkToFit="1"/>
    </xf>
    <xf numFmtId="0" fontId="0" fillId="0" borderId="46" xfId="0" applyBorder="1"/>
    <xf numFmtId="0" fontId="0" fillId="0" borderId="120" xfId="0" applyBorder="1"/>
    <xf numFmtId="0" fontId="0" fillId="0" borderId="104" xfId="0" applyBorder="1"/>
    <xf numFmtId="0" fontId="0" fillId="0" borderId="59" xfId="0" applyBorder="1"/>
    <xf numFmtId="0" fontId="0" fillId="0" borderId="98" xfId="0" applyBorder="1"/>
    <xf numFmtId="189" fontId="0" fillId="0" borderId="85" xfId="0" applyNumberFormat="1" applyBorder="1"/>
    <xf numFmtId="189" fontId="0" fillId="0" borderId="53" xfId="0" applyNumberFormat="1" applyBorder="1"/>
    <xf numFmtId="189" fontId="0" fillId="0" borderId="99" xfId="0" applyNumberFormat="1" applyBorder="1"/>
    <xf numFmtId="0" fontId="11" fillId="0" borderId="0" xfId="0" applyFont="1" applyAlignment="1">
      <alignment horizontal="center" vertical="center"/>
    </xf>
    <xf numFmtId="0" fontId="11" fillId="25" borderId="18" xfId="0" applyFont="1" applyFill="1" applyBorder="1" applyAlignment="1" applyProtection="1">
      <alignment horizontal="left" vertical="top" wrapText="1"/>
      <protection locked="0"/>
    </xf>
    <xf numFmtId="0" fontId="11" fillId="25" borderId="19" xfId="0" applyFont="1" applyFill="1" applyBorder="1" applyAlignment="1" applyProtection="1">
      <alignment horizontal="left" vertical="top" wrapText="1"/>
      <protection locked="0"/>
    </xf>
    <xf numFmtId="0" fontId="11" fillId="25" borderId="13" xfId="0" applyFont="1" applyFill="1" applyBorder="1" applyAlignment="1" applyProtection="1">
      <alignment horizontal="left" vertical="top" wrapText="1"/>
      <protection locked="0"/>
    </xf>
    <xf numFmtId="0" fontId="11" fillId="25" borderId="20" xfId="0" applyFont="1"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38" xfId="0" applyFont="1" applyBorder="1" applyAlignment="1">
      <alignment horizontal="center" vertical="center"/>
    </xf>
    <xf numFmtId="0" fontId="11" fillId="0" borderId="64" xfId="0" applyFont="1" applyBorder="1" applyAlignment="1">
      <alignment horizontal="center" vertical="center"/>
    </xf>
    <xf numFmtId="0" fontId="11" fillId="25" borderId="36" xfId="0" applyFont="1" applyFill="1" applyBorder="1" applyAlignment="1" applyProtection="1">
      <alignment horizontal="left" vertical="center"/>
      <protection locked="0"/>
    </xf>
    <xf numFmtId="0" fontId="11" fillId="25" borderId="32" xfId="0" applyFont="1" applyFill="1" applyBorder="1" applyAlignment="1" applyProtection="1">
      <alignment horizontal="left" vertical="center"/>
      <protection locked="0"/>
    </xf>
    <xf numFmtId="0" fontId="11" fillId="0" borderId="61" xfId="0" applyFont="1" applyBorder="1" applyAlignment="1">
      <alignment horizontal="center" vertical="center"/>
    </xf>
    <xf numFmtId="0" fontId="11" fillId="0" borderId="36" xfId="0" applyFont="1" applyBorder="1" applyAlignment="1">
      <alignment horizontal="center" vertical="center"/>
    </xf>
    <xf numFmtId="0" fontId="11" fillId="0" borderId="47" xfId="0" applyFont="1" applyBorder="1" applyAlignment="1">
      <alignment horizontal="center" vertical="center"/>
    </xf>
    <xf numFmtId="0" fontId="11" fillId="25" borderId="64" xfId="0" applyFont="1" applyFill="1" applyBorder="1" applyAlignment="1" applyProtection="1">
      <alignment horizontal="left" vertical="center"/>
      <protection locked="0"/>
    </xf>
    <xf numFmtId="0" fontId="11" fillId="25" borderId="16" xfId="0" applyFont="1" applyFill="1" applyBorder="1" applyAlignment="1" applyProtection="1">
      <alignment horizontal="left" vertical="center"/>
      <protection locked="0"/>
    </xf>
    <xf numFmtId="0" fontId="11" fillId="25" borderId="0" xfId="0" applyFont="1" applyFill="1" applyAlignment="1" applyProtection="1">
      <alignment horizontal="left" vertical="center"/>
      <protection locked="0"/>
    </xf>
    <xf numFmtId="0" fontId="11" fillId="25" borderId="27" xfId="0" applyFont="1" applyFill="1" applyBorder="1" applyAlignment="1" applyProtection="1">
      <alignment horizontal="left" vertical="center"/>
      <protection locked="0"/>
    </xf>
    <xf numFmtId="0" fontId="11" fillId="25" borderId="66" xfId="0" applyFont="1" applyFill="1" applyBorder="1" applyAlignment="1" applyProtection="1">
      <alignment horizontal="left" vertical="center" shrinkToFit="1"/>
      <protection locked="0"/>
    </xf>
    <xf numFmtId="0" fontId="11" fillId="0" borderId="0" xfId="0" applyFont="1" applyAlignment="1">
      <alignment horizontal="left" vertical="center"/>
    </xf>
    <xf numFmtId="0" fontId="11" fillId="0" borderId="27" xfId="0" applyFont="1" applyBorder="1" applyAlignment="1">
      <alignment horizontal="left" vertical="center"/>
    </xf>
    <xf numFmtId="0" fontId="12" fillId="0" borderId="11" xfId="0" applyFont="1" applyBorder="1" applyAlignment="1">
      <alignment horizontal="center" vertical="center"/>
    </xf>
    <xf numFmtId="0" fontId="11" fillId="25" borderId="20" xfId="0" applyFont="1" applyFill="1" applyBorder="1" applyAlignment="1" applyProtection="1">
      <alignment horizontal="left" vertical="center" wrapText="1"/>
      <protection locked="0"/>
    </xf>
    <xf numFmtId="0" fontId="11" fillId="0" borderId="106" xfId="0" applyFont="1" applyBorder="1" applyAlignment="1">
      <alignment horizontal="left" vertical="center"/>
    </xf>
    <xf numFmtId="0" fontId="11" fillId="0" borderId="107" xfId="0" applyFont="1" applyBorder="1" applyAlignment="1">
      <alignment horizontal="left" vertical="center"/>
    </xf>
    <xf numFmtId="0" fontId="11" fillId="25" borderId="109" xfId="0" applyFont="1" applyFill="1" applyBorder="1" applyAlignment="1" applyProtection="1">
      <alignment horizontal="left" vertical="center" shrinkToFit="1"/>
      <protection locked="0"/>
    </xf>
    <xf numFmtId="0" fontId="11" fillId="25" borderId="21" xfId="0" applyFont="1" applyFill="1" applyBorder="1" applyAlignment="1" applyProtection="1">
      <alignment horizontal="left" vertical="center"/>
      <protection locked="0"/>
    </xf>
    <xf numFmtId="0" fontId="11" fillId="25" borderId="19" xfId="0" applyFont="1" applyFill="1" applyBorder="1" applyAlignment="1" applyProtection="1">
      <alignment horizontal="center" vertical="center"/>
      <protection locked="0"/>
    </xf>
    <xf numFmtId="0" fontId="11" fillId="25" borderId="66" xfId="0" applyFont="1" applyFill="1" applyBorder="1" applyAlignment="1" applyProtection="1">
      <alignment horizontal="left" vertical="center"/>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25" borderId="11" xfId="0" applyFont="1" applyFill="1" applyBorder="1" applyAlignment="1" applyProtection="1">
      <alignment horizontal="center" vertical="center"/>
      <protection locked="0"/>
    </xf>
    <xf numFmtId="0" fontId="11" fillId="0" borderId="38" xfId="0" applyFont="1" applyBorder="1" applyAlignment="1">
      <alignment horizontal="left" vertical="center"/>
    </xf>
    <xf numFmtId="0" fontId="11" fillId="0" borderId="64" xfId="0" applyFont="1" applyBorder="1" applyAlignment="1">
      <alignment horizontal="left" vertical="center"/>
    </xf>
    <xf numFmtId="0" fontId="11" fillId="0" borderId="16" xfId="0" applyFont="1" applyBorder="1" applyAlignment="1">
      <alignment horizontal="left" vertical="center"/>
    </xf>
    <xf numFmtId="0" fontId="11" fillId="0" borderId="61" xfId="0" applyFont="1" applyBorder="1" applyAlignment="1">
      <alignment horizontal="left" vertical="center"/>
    </xf>
    <xf numFmtId="0" fontId="11" fillId="0" borderId="36" xfId="0" applyFont="1" applyBorder="1" applyAlignment="1">
      <alignment horizontal="left" vertical="center"/>
    </xf>
    <xf numFmtId="0" fontId="11" fillId="0" borderId="32" xfId="0" applyFont="1" applyBorder="1" applyAlignment="1">
      <alignment horizontal="left" vertical="center"/>
    </xf>
    <xf numFmtId="185" fontId="11" fillId="0" borderId="0" xfId="34" applyNumberFormat="1" applyFont="1" applyFill="1" applyBorder="1" applyAlignment="1" applyProtection="1">
      <alignment horizontal="right" vertical="center" shrinkToFit="1"/>
    </xf>
    <xf numFmtId="0" fontId="11" fillId="0" borderId="108" xfId="0" applyFont="1" applyBorder="1" applyAlignment="1">
      <alignment horizontal="center" vertical="center"/>
    </xf>
    <xf numFmtId="0" fontId="11" fillId="0" borderId="106" xfId="0" applyFont="1" applyBorder="1" applyAlignment="1">
      <alignment horizontal="center" vertical="center"/>
    </xf>
    <xf numFmtId="185" fontId="11" fillId="0" borderId="106" xfId="34" applyNumberFormat="1" applyFont="1" applyFill="1" applyBorder="1" applyAlignment="1" applyProtection="1">
      <alignment horizontal="right" vertical="center" shrinkToFit="1"/>
    </xf>
    <xf numFmtId="185" fontId="11" fillId="0" borderId="36" xfId="34" applyNumberFormat="1" applyFont="1" applyFill="1" applyBorder="1" applyAlignment="1" applyProtection="1">
      <alignment horizontal="right" vertical="center" shrinkToFit="1"/>
    </xf>
    <xf numFmtId="31" fontId="11" fillId="25" borderId="66" xfId="0" applyNumberFormat="1" applyFont="1" applyFill="1" applyBorder="1" applyAlignment="1" applyProtection="1">
      <alignment horizontal="center" vertical="center"/>
      <protection locked="0"/>
    </xf>
    <xf numFmtId="49" fontId="11" fillId="0" borderId="20" xfId="0" applyNumberFormat="1" applyFont="1" applyBorder="1" applyAlignment="1">
      <alignment horizontal="center" vertical="center"/>
    </xf>
    <xf numFmtId="49" fontId="11" fillId="25" borderId="110" xfId="0" applyNumberFormat="1" applyFont="1" applyFill="1" applyBorder="1" applyAlignment="1" applyProtection="1">
      <alignment horizontal="center" vertical="center"/>
      <protection locked="0"/>
    </xf>
    <xf numFmtId="49" fontId="11" fillId="25" borderId="111" xfId="0" applyNumberFormat="1" applyFont="1" applyFill="1" applyBorder="1" applyAlignment="1" applyProtection="1">
      <alignment horizontal="center" vertical="center"/>
      <protection locked="0"/>
    </xf>
    <xf numFmtId="49" fontId="11" fillId="25" borderId="89" xfId="0" applyNumberFormat="1" applyFont="1" applyFill="1" applyBorder="1" applyAlignment="1" applyProtection="1">
      <alignment horizontal="center" vertical="center"/>
      <protection locked="0"/>
    </xf>
    <xf numFmtId="0" fontId="37" fillId="0" borderId="11" xfId="0" applyFont="1" applyBorder="1" applyAlignment="1">
      <alignment horizontal="center" vertical="center"/>
    </xf>
    <xf numFmtId="0" fontId="37" fillId="0" borderId="18" xfId="0" applyFont="1" applyBorder="1" applyAlignment="1">
      <alignment horizontal="center" vertical="center"/>
    </xf>
    <xf numFmtId="0" fontId="12" fillId="0" borderId="0" xfId="0" applyFont="1" applyAlignment="1">
      <alignment horizontal="right" vertical="center"/>
    </xf>
    <xf numFmtId="0" fontId="11" fillId="0" borderId="16" xfId="0" applyFont="1" applyBorder="1" applyAlignment="1">
      <alignment horizontal="center" vertical="center"/>
    </xf>
    <xf numFmtId="0" fontId="11" fillId="0" borderId="32" xfId="0" applyFont="1" applyBorder="1" applyAlignment="1">
      <alignment horizontal="center" vertical="center"/>
    </xf>
    <xf numFmtId="0" fontId="11" fillId="0" borderId="11" xfId="0" applyFont="1" applyBorder="1" applyAlignment="1">
      <alignment horizontal="center" vertical="center" wrapText="1"/>
    </xf>
    <xf numFmtId="0" fontId="11" fillId="0" borderId="62" xfId="0" applyFont="1" applyBorder="1" applyAlignment="1">
      <alignment horizontal="center" vertical="top"/>
    </xf>
    <xf numFmtId="0" fontId="114" fillId="0" borderId="0" xfId="28" applyFont="1" applyBorder="1" applyAlignment="1" applyProtection="1">
      <alignment vertical="top" shrinkToFit="1"/>
    </xf>
    <xf numFmtId="0" fontId="11" fillId="0" borderId="112" xfId="0" applyFont="1" applyBorder="1" applyAlignment="1">
      <alignment horizontal="center" vertical="center" wrapText="1"/>
    </xf>
    <xf numFmtId="0" fontId="11" fillId="0" borderId="112" xfId="0" applyFont="1" applyBorder="1" applyAlignment="1">
      <alignment horizontal="center" vertical="center"/>
    </xf>
    <xf numFmtId="0" fontId="11" fillId="25" borderId="18" xfId="0" applyFont="1" applyFill="1" applyBorder="1" applyAlignment="1" applyProtection="1">
      <alignment vertical="top" wrapText="1"/>
      <protection locked="0"/>
    </xf>
    <xf numFmtId="0" fontId="11" fillId="25" borderId="19" xfId="0" applyFont="1" applyFill="1" applyBorder="1" applyAlignment="1" applyProtection="1">
      <alignment vertical="top" wrapText="1"/>
      <protection locked="0"/>
    </xf>
    <xf numFmtId="0" fontId="11" fillId="25" borderId="13" xfId="0" applyFont="1" applyFill="1" applyBorder="1" applyAlignment="1" applyProtection="1">
      <alignment vertical="top" wrapText="1"/>
      <protection locked="0"/>
    </xf>
    <xf numFmtId="0" fontId="11" fillId="25" borderId="36" xfId="0" applyFont="1" applyFill="1" applyBorder="1" applyAlignment="1" applyProtection="1">
      <alignment horizontal="right" vertical="center" shrinkToFit="1"/>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wrapText="1"/>
    </xf>
    <xf numFmtId="0" fontId="0" fillId="0" borderId="22" xfId="0" applyBorder="1" applyAlignment="1">
      <alignment horizontal="center" vertical="center"/>
    </xf>
    <xf numFmtId="0" fontId="0" fillId="25" borderId="18" xfId="0" applyFill="1" applyBorder="1" applyAlignment="1" applyProtection="1">
      <alignment horizontal="left" vertical="top" wrapText="1"/>
      <protection locked="0"/>
    </xf>
    <xf numFmtId="0" fontId="0" fillId="25" borderId="19" xfId="0" applyFill="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11" fillId="0" borderId="21" xfId="0" applyFont="1" applyBorder="1" applyAlignment="1">
      <alignment horizontal="center" vertical="center" textRotation="255"/>
    </xf>
    <xf numFmtId="0" fontId="0" fillId="0" borderId="21" xfId="0" applyBorder="1" applyAlignment="1">
      <alignment horizontal="center" vertical="center" textRotation="255"/>
    </xf>
    <xf numFmtId="0" fontId="0" fillId="0" borderId="63" xfId="0" applyBorder="1" applyAlignment="1">
      <alignment horizontal="center" vertical="center" textRotation="255"/>
    </xf>
    <xf numFmtId="0" fontId="11" fillId="0" borderId="21" xfId="0" applyFont="1" applyBorder="1" applyAlignment="1">
      <alignment horizontal="left" vertical="center" wrapText="1" shrinkToFit="1"/>
    </xf>
    <xf numFmtId="0" fontId="0" fillId="0" borderId="21" xfId="0" applyBorder="1" applyAlignment="1">
      <alignment horizontal="left" vertical="center" wrapText="1" shrinkToFit="1"/>
    </xf>
    <xf numFmtId="0" fontId="0" fillId="0" borderId="22" xfId="0" applyBorder="1" applyAlignment="1">
      <alignment horizontal="left" vertical="center" wrapText="1" shrinkToFit="1"/>
    </xf>
    <xf numFmtId="0" fontId="0" fillId="0" borderId="13" xfId="0" applyBorder="1" applyAlignment="1">
      <alignment horizontal="center" vertical="center"/>
    </xf>
    <xf numFmtId="0" fontId="11" fillId="30" borderId="113" xfId="0" applyFont="1" applyFill="1" applyBorder="1" applyAlignment="1" applyProtection="1">
      <alignment horizontal="center" vertical="center"/>
      <protection locked="0"/>
    </xf>
    <xf numFmtId="0" fontId="0" fillId="30" borderId="103" xfId="0" applyFill="1" applyBorder="1" applyAlignment="1" applyProtection="1">
      <alignment horizontal="center" vertical="center"/>
      <protection locked="0"/>
    </xf>
    <xf numFmtId="183" fontId="11" fillId="0" borderId="114" xfId="0" applyNumberFormat="1" applyFont="1" applyBorder="1" applyAlignment="1">
      <alignment horizontal="right" vertical="center" shrinkToFit="1"/>
    </xf>
    <xf numFmtId="0" fontId="0" fillId="0" borderId="73" xfId="0" applyBorder="1" applyAlignment="1">
      <alignment horizontal="right" vertical="center" shrinkToFit="1"/>
    </xf>
    <xf numFmtId="0" fontId="0" fillId="0" borderId="68" xfId="0" applyBorder="1" applyAlignment="1">
      <alignment horizontal="right" vertical="center" shrinkToFit="1"/>
    </xf>
    <xf numFmtId="0" fontId="11" fillId="0" borderId="115" xfId="0" applyFont="1" applyBorder="1" applyAlignment="1">
      <alignment horizontal="center" vertical="center"/>
    </xf>
    <xf numFmtId="0" fontId="0" fillId="0" borderId="116" xfId="0" applyBorder="1" applyAlignment="1">
      <alignment horizontal="center" vertical="center"/>
    </xf>
    <xf numFmtId="0" fontId="11" fillId="0" borderId="117" xfId="0" applyFont="1" applyBorder="1" applyAlignment="1">
      <alignment horizontal="center" vertical="center" wrapText="1"/>
    </xf>
    <xf numFmtId="0" fontId="0" fillId="0" borderId="118" xfId="0" applyBorder="1" applyAlignment="1">
      <alignment horizontal="center" vertical="center"/>
    </xf>
    <xf numFmtId="0" fontId="0" fillId="0" borderId="119" xfId="0" applyBorder="1" applyAlignment="1">
      <alignment horizontal="center" vertical="center"/>
    </xf>
    <xf numFmtId="0" fontId="11" fillId="0" borderId="0" xfId="0" applyFont="1" applyAlignment="1">
      <alignmen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0" fillId="0" borderId="47" xfId="0" applyBorder="1" applyAlignment="1">
      <alignment horizontal="center" vertical="center"/>
    </xf>
    <xf numFmtId="0" fontId="0" fillId="0" borderId="61"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11" fillId="0" borderId="20" xfId="0" applyFont="1" applyBorder="1" applyAlignment="1">
      <alignment horizontal="center" vertical="center" textRotation="255"/>
    </xf>
    <xf numFmtId="0" fontId="0" fillId="0" borderId="22" xfId="0" applyBorder="1" applyAlignment="1">
      <alignment horizontal="center" vertical="center" textRotation="255"/>
    </xf>
    <xf numFmtId="0" fontId="11" fillId="0" borderId="20" xfId="0" applyFont="1" applyBorder="1" applyAlignment="1">
      <alignment horizontal="left" vertical="center" wrapText="1" shrinkToFit="1"/>
    </xf>
    <xf numFmtId="180" fontId="11" fillId="0" borderId="114" xfId="0" applyNumberFormat="1" applyFont="1" applyBorder="1" applyAlignment="1">
      <alignment horizontal="right" vertical="center" shrinkToFit="1"/>
    </xf>
    <xf numFmtId="176" fontId="11" fillId="0" borderId="114" xfId="0" applyNumberFormat="1" applyFont="1" applyBorder="1" applyAlignment="1">
      <alignment horizontal="right" vertical="center" shrinkToFit="1"/>
    </xf>
    <xf numFmtId="0" fontId="11" fillId="30" borderId="113" xfId="0" applyFont="1" applyFill="1" applyBorder="1" applyAlignment="1">
      <alignment horizontal="center" vertical="center"/>
    </xf>
    <xf numFmtId="0" fontId="0" fillId="30" borderId="103" xfId="0" applyFill="1" applyBorder="1" applyAlignment="1">
      <alignment horizontal="center" vertical="center"/>
    </xf>
    <xf numFmtId="0" fontId="11" fillId="0" borderId="117" xfId="0" applyFont="1" applyBorder="1" applyAlignment="1">
      <alignment horizontal="center" vertical="center"/>
    </xf>
    <xf numFmtId="0" fontId="14" fillId="0" borderId="20" xfId="0" applyFont="1" applyBorder="1" applyAlignment="1">
      <alignment horizontal="center" vertical="top"/>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0" fontId="14" fillId="0" borderId="13" xfId="0" applyFont="1" applyBorder="1" applyAlignment="1">
      <alignment horizontal="center" vertical="top"/>
    </xf>
    <xf numFmtId="0" fontId="14" fillId="0" borderId="11" xfId="0" applyFont="1" applyBorder="1" applyAlignment="1">
      <alignment horizontal="center" vertical="top"/>
    </xf>
    <xf numFmtId="0" fontId="14" fillId="0" borderId="20" xfId="0" applyFont="1" applyBorder="1" applyAlignment="1">
      <alignment horizontal="center" vertical="center"/>
    </xf>
    <xf numFmtId="49" fontId="49" fillId="0" borderId="20" xfId="45" applyNumberFormat="1" applyFont="1" applyBorder="1" applyAlignment="1">
      <alignment horizontal="left" vertical="top" wrapText="1"/>
    </xf>
    <xf numFmtId="49" fontId="49" fillId="0" borderId="21" xfId="45" applyNumberFormat="1" applyFont="1" applyBorder="1" applyAlignment="1">
      <alignment horizontal="left" vertical="top" wrapText="1"/>
    </xf>
    <xf numFmtId="0" fontId="49" fillId="0" borderId="20" xfId="45" applyFont="1" applyBorder="1" applyAlignment="1">
      <alignment horizontal="left" vertical="top" wrapText="1"/>
    </xf>
    <xf numFmtId="0" fontId="49" fillId="0" borderId="21" xfId="45" applyFont="1" applyBorder="1" applyAlignment="1">
      <alignment horizontal="left" vertical="top" wrapText="1"/>
    </xf>
    <xf numFmtId="0" fontId="49" fillId="0" borderId="22" xfId="45" applyFont="1" applyBorder="1" applyAlignment="1">
      <alignment horizontal="left" vertical="top" wrapText="1"/>
    </xf>
    <xf numFmtId="185" fontId="10" fillId="0" borderId="18" xfId="49" applyNumberFormat="1" applyBorder="1" applyAlignment="1">
      <alignment vertical="center"/>
    </xf>
    <xf numFmtId="185" fontId="10" fillId="0" borderId="19" xfId="49" applyNumberFormat="1" applyBorder="1" applyAlignment="1">
      <alignment vertical="center"/>
    </xf>
    <xf numFmtId="185" fontId="10" fillId="0" borderId="13" xfId="49" applyNumberFormat="1" applyBorder="1" applyAlignment="1">
      <alignment vertical="center"/>
    </xf>
    <xf numFmtId="0" fontId="19" fillId="0" borderId="19" xfId="49" applyFont="1" applyBorder="1" applyAlignment="1">
      <alignment horizontal="left" vertical="center"/>
    </xf>
    <xf numFmtId="178" fontId="20" fillId="32" borderId="18" xfId="49" applyNumberFormat="1" applyFont="1" applyFill="1" applyBorder="1" applyAlignment="1" applyProtection="1">
      <alignment horizontal="center" vertical="center"/>
      <protection locked="0"/>
    </xf>
    <xf numFmtId="178" fontId="20" fillId="32" borderId="19" xfId="49" applyNumberFormat="1" applyFont="1" applyFill="1" applyBorder="1" applyAlignment="1" applyProtection="1">
      <alignment horizontal="center" vertical="center"/>
      <protection locked="0"/>
    </xf>
    <xf numFmtId="178" fontId="20" fillId="32" borderId="13" xfId="49" applyNumberFormat="1" applyFont="1" applyFill="1" applyBorder="1" applyAlignment="1" applyProtection="1">
      <alignment horizontal="center" vertical="center"/>
      <protection locked="0"/>
    </xf>
    <xf numFmtId="38" fontId="10" fillId="27" borderId="18" xfId="34" applyFont="1" applyFill="1" applyBorder="1" applyAlignment="1" applyProtection="1">
      <alignment horizontal="right" vertical="center"/>
      <protection locked="0"/>
    </xf>
    <xf numFmtId="38" fontId="10" fillId="27" borderId="19" xfId="34" applyFont="1" applyFill="1" applyBorder="1" applyAlignment="1" applyProtection="1">
      <alignment horizontal="right" vertical="center"/>
      <protection locked="0"/>
    </xf>
    <xf numFmtId="0" fontId="10" fillId="0" borderId="19" xfId="49" applyBorder="1" applyAlignment="1">
      <alignment vertical="center" wrapText="1"/>
    </xf>
    <xf numFmtId="0" fontId="10" fillId="27" borderId="18" xfId="49" applyFill="1" applyBorder="1" applyAlignment="1" applyProtection="1">
      <alignment horizontal="left" vertical="center" wrapText="1"/>
      <protection locked="0"/>
    </xf>
    <xf numFmtId="0" fontId="10" fillId="0" borderId="19" xfId="49" applyBorder="1" applyAlignment="1" applyProtection="1">
      <alignment horizontal="left" vertical="center" wrapText="1"/>
      <protection locked="0"/>
    </xf>
    <xf numFmtId="0" fontId="10" fillId="0" borderId="13" xfId="49" applyBorder="1" applyAlignment="1" applyProtection="1">
      <alignment horizontal="left" vertical="center" wrapText="1"/>
      <protection locked="0"/>
    </xf>
    <xf numFmtId="0" fontId="1" fillId="0" borderId="38" xfId="49" applyFont="1" applyBorder="1" applyAlignment="1">
      <alignment horizontal="center"/>
    </xf>
    <xf numFmtId="0" fontId="1" fillId="0" borderId="64" xfId="49" applyFont="1" applyBorder="1" applyAlignment="1">
      <alignment horizontal="center"/>
    </xf>
    <xf numFmtId="0" fontId="1" fillId="0" borderId="16" xfId="49" applyFont="1" applyBorder="1" applyAlignment="1">
      <alignment horizontal="center"/>
    </xf>
    <xf numFmtId="0" fontId="19" fillId="0" borderId="61" xfId="49" applyFont="1" applyBorder="1" applyAlignment="1">
      <alignment horizontal="center" vertical="center"/>
    </xf>
    <xf numFmtId="0" fontId="19" fillId="0" borderId="36" xfId="49" applyFont="1" applyBorder="1" applyAlignment="1">
      <alignment horizontal="center" vertical="center"/>
    </xf>
    <xf numFmtId="0" fontId="19" fillId="0" borderId="32" xfId="49" applyFont="1" applyBorder="1" applyAlignment="1">
      <alignment horizontal="center" vertical="center"/>
    </xf>
    <xf numFmtId="38" fontId="10" fillId="27" borderId="0" xfId="34" applyFont="1" applyFill="1" applyAlignment="1" applyProtection="1">
      <alignment vertical="center"/>
      <protection locked="0"/>
    </xf>
    <xf numFmtId="0" fontId="10" fillId="0" borderId="0" xfId="49" applyAlignment="1">
      <alignment horizontal="distributed" vertical="center"/>
    </xf>
    <xf numFmtId="0" fontId="10" fillId="27" borderId="0" xfId="49" applyFill="1" applyAlignment="1" applyProtection="1">
      <alignment vertical="center" shrinkToFit="1"/>
      <protection locked="0"/>
    </xf>
    <xf numFmtId="0" fontId="15" fillId="0" borderId="64" xfId="49" applyFont="1" applyBorder="1" applyAlignment="1">
      <alignment horizontal="right" vertical="center"/>
    </xf>
    <xf numFmtId="0" fontId="10" fillId="0" borderId="19" xfId="49" applyBorder="1" applyAlignment="1">
      <alignment horizontal="left" vertical="center" wrapText="1"/>
    </xf>
    <xf numFmtId="0" fontId="19" fillId="0" borderId="38" xfId="49" applyFont="1" applyBorder="1" applyAlignment="1">
      <alignment horizontal="center" vertical="center"/>
    </xf>
    <xf numFmtId="0" fontId="19" fillId="0" borderId="64" xfId="49" applyFont="1" applyBorder="1" applyAlignment="1">
      <alignment horizontal="center" vertical="center"/>
    </xf>
    <xf numFmtId="0" fontId="19" fillId="0" borderId="16" xfId="49" applyFont="1" applyBorder="1" applyAlignment="1">
      <alignment horizontal="center" vertical="center"/>
    </xf>
    <xf numFmtId="0" fontId="10" fillId="27" borderId="38" xfId="49" applyFill="1" applyBorder="1" applyAlignment="1" applyProtection="1">
      <alignment horizontal="left" vertical="top" wrapText="1"/>
      <protection locked="0"/>
    </xf>
    <xf numFmtId="0" fontId="10" fillId="27" borderId="64" xfId="49" applyFill="1" applyBorder="1" applyAlignment="1" applyProtection="1">
      <alignment horizontal="left" vertical="top" wrapText="1"/>
      <protection locked="0"/>
    </xf>
    <xf numFmtId="0" fontId="10" fillId="27" borderId="16" xfId="49" applyFill="1" applyBorder="1" applyAlignment="1" applyProtection="1">
      <alignment horizontal="left" vertical="top" wrapText="1"/>
      <protection locked="0"/>
    </xf>
    <xf numFmtId="0" fontId="10" fillId="27" borderId="47" xfId="49" applyFill="1" applyBorder="1" applyAlignment="1" applyProtection="1">
      <alignment horizontal="left" vertical="top" wrapText="1"/>
      <protection locked="0"/>
    </xf>
    <xf numFmtId="0" fontId="10" fillId="27" borderId="0" xfId="49" applyFill="1" applyAlignment="1" applyProtection="1">
      <alignment horizontal="left" vertical="top" wrapText="1"/>
      <protection locked="0"/>
    </xf>
    <xf numFmtId="0" fontId="10" fillId="27" borderId="27" xfId="49" applyFill="1" applyBorder="1" applyAlignment="1" applyProtection="1">
      <alignment horizontal="left" vertical="top" wrapText="1"/>
      <protection locked="0"/>
    </xf>
    <xf numFmtId="0" fontId="10" fillId="27" borderId="61" xfId="49" applyFill="1" applyBorder="1" applyAlignment="1" applyProtection="1">
      <alignment horizontal="left" vertical="top" wrapText="1"/>
      <protection locked="0"/>
    </xf>
    <xf numFmtId="0" fontId="10" fillId="27" borderId="36" xfId="49" applyFill="1" applyBorder="1" applyAlignment="1" applyProtection="1">
      <alignment horizontal="left" vertical="top" wrapText="1"/>
      <protection locked="0"/>
    </xf>
    <xf numFmtId="0" fontId="10" fillId="27" borderId="32" xfId="49" applyFill="1" applyBorder="1" applyAlignment="1" applyProtection="1">
      <alignment horizontal="left" vertical="top" wrapText="1"/>
      <protection locked="0"/>
    </xf>
    <xf numFmtId="0" fontId="1" fillId="0" borderId="38" xfId="49" applyFont="1" applyBorder="1" applyAlignment="1">
      <alignment horizontal="center" vertical="center"/>
    </xf>
    <xf numFmtId="0" fontId="1" fillId="0" borderId="64" xfId="49" applyFont="1" applyBorder="1" applyAlignment="1">
      <alignment horizontal="center" vertical="center"/>
    </xf>
    <xf numFmtId="0" fontId="1" fillId="0" borderId="16" xfId="49" applyFont="1" applyBorder="1" applyAlignment="1">
      <alignment horizontal="center" vertical="center"/>
    </xf>
    <xf numFmtId="0" fontId="1" fillId="0" borderId="61" xfId="49" applyFont="1" applyBorder="1" applyAlignment="1">
      <alignment horizontal="center" vertical="center"/>
    </xf>
    <xf numFmtId="0" fontId="1" fillId="0" borderId="36" xfId="49" applyFont="1" applyBorder="1" applyAlignment="1">
      <alignment horizontal="center" vertical="center"/>
    </xf>
    <xf numFmtId="0" fontId="1" fillId="0" borderId="32" xfId="49" applyFont="1" applyBorder="1" applyAlignment="1">
      <alignment horizontal="center" vertical="center"/>
    </xf>
    <xf numFmtId="38" fontId="10" fillId="27" borderId="0" xfId="34" applyFont="1" applyFill="1" applyAlignment="1" applyProtection="1">
      <alignment horizontal="right" vertical="center"/>
      <protection locked="0"/>
    </xf>
    <xf numFmtId="0" fontId="19" fillId="0" borderId="0" xfId="49" applyFont="1" applyAlignment="1">
      <alignment horizontal="left" vertical="center"/>
    </xf>
    <xf numFmtId="38" fontId="10" fillId="0" borderId="0" xfId="34" applyFont="1" applyFill="1" applyAlignment="1" applyProtection="1">
      <alignment horizontal="right" vertical="center"/>
    </xf>
    <xf numFmtId="0" fontId="10" fillId="27" borderId="0" xfId="49" applyFill="1" applyAlignment="1" applyProtection="1">
      <alignment horizontal="right" vertical="center"/>
      <protection locked="0"/>
    </xf>
    <xf numFmtId="0" fontId="19" fillId="0" borderId="61" xfId="49" applyFont="1" applyBorder="1" applyAlignment="1">
      <alignment horizontal="center" vertical="top"/>
    </xf>
    <xf numFmtId="0" fontId="19" fillId="0" borderId="36" xfId="49" applyFont="1" applyBorder="1" applyAlignment="1">
      <alignment horizontal="center" vertical="top"/>
    </xf>
    <xf numFmtId="0" fontId="19" fillId="0" borderId="32" xfId="49" applyFont="1" applyBorder="1" applyAlignment="1">
      <alignment horizontal="center" vertical="top"/>
    </xf>
    <xf numFmtId="0" fontId="19" fillId="0" borderId="38" xfId="49" applyFont="1" applyBorder="1" applyAlignment="1">
      <alignment horizontal="center"/>
    </xf>
    <xf numFmtId="0" fontId="19" fillId="0" borderId="64" xfId="49" applyFont="1" applyBorder="1" applyAlignment="1">
      <alignment horizontal="center"/>
    </xf>
    <xf numFmtId="0" fontId="19" fillId="0" borderId="16" xfId="49" applyFont="1" applyBorder="1" applyAlignment="1">
      <alignment horizontal="center"/>
    </xf>
    <xf numFmtId="0" fontId="43" fillId="0" borderId="0" xfId="49" applyFont="1" applyAlignment="1">
      <alignment horizontal="right" vertical="center"/>
    </xf>
    <xf numFmtId="0" fontId="19" fillId="0" borderId="0" xfId="49" applyFont="1" applyAlignment="1">
      <alignment horizontal="right" vertical="center"/>
    </xf>
    <xf numFmtId="0" fontId="10" fillId="0" borderId="36" xfId="49" applyBorder="1" applyAlignment="1">
      <alignment horizontal="left" vertical="center"/>
    </xf>
    <xf numFmtId="0" fontId="10" fillId="0" borderId="36" xfId="49" applyBorder="1" applyAlignment="1">
      <alignment horizontal="right" vertical="center"/>
    </xf>
    <xf numFmtId="0" fontId="17" fillId="0" borderId="0" xfId="49" applyFont="1" applyAlignment="1">
      <alignment horizontal="left" vertical="center"/>
    </xf>
    <xf numFmtId="38" fontId="10" fillId="0" borderId="0" xfId="34" quotePrefix="1" applyFont="1" applyFill="1" applyAlignment="1" applyProtection="1">
      <alignment horizontal="right" vertical="center"/>
    </xf>
    <xf numFmtId="0" fontId="14" fillId="0" borderId="0" xfId="49" applyFont="1" applyAlignment="1">
      <alignment horizontal="left" vertical="center" shrinkToFit="1"/>
    </xf>
    <xf numFmtId="0" fontId="10" fillId="0" borderId="38" xfId="49" applyBorder="1" applyAlignment="1">
      <alignment horizontal="center" vertical="center"/>
    </xf>
    <xf numFmtId="0" fontId="10" fillId="0" borderId="61" xfId="49" applyBorder="1" applyAlignment="1">
      <alignment horizontal="center" vertical="center"/>
    </xf>
    <xf numFmtId="0" fontId="10" fillId="27" borderId="36" xfId="49" applyFill="1" applyBorder="1" applyAlignment="1" applyProtection="1">
      <alignment vertical="center" wrapText="1"/>
      <protection locked="0"/>
    </xf>
    <xf numFmtId="0" fontId="10" fillId="27" borderId="32" xfId="49" applyFill="1" applyBorder="1" applyAlignment="1" applyProtection="1">
      <alignment vertical="center" wrapText="1"/>
      <protection locked="0"/>
    </xf>
    <xf numFmtId="0" fontId="10" fillId="0" borderId="64" xfId="49" applyBorder="1" applyAlignment="1">
      <alignment wrapText="1"/>
    </xf>
    <xf numFmtId="0" fontId="10" fillId="0" borderId="13" xfId="49" applyBorder="1" applyAlignment="1">
      <alignment horizontal="left" vertical="center" wrapText="1"/>
    </xf>
    <xf numFmtId="38" fontId="10" fillId="27" borderId="19" xfId="34" applyFont="1" applyFill="1" applyBorder="1" applyAlignment="1" applyProtection="1">
      <alignment vertical="center"/>
      <protection locked="0"/>
    </xf>
    <xf numFmtId="0" fontId="10" fillId="27" borderId="38" xfId="49" applyFill="1" applyBorder="1" applyAlignment="1" applyProtection="1">
      <alignment horizontal="left" vertical="center" wrapText="1"/>
      <protection locked="0"/>
    </xf>
    <xf numFmtId="0" fontId="10" fillId="27" borderId="64" xfId="49" applyFill="1" applyBorder="1" applyAlignment="1" applyProtection="1">
      <alignment horizontal="left" vertical="center" wrapText="1"/>
      <protection locked="0"/>
    </xf>
    <xf numFmtId="0" fontId="10" fillId="27" borderId="16" xfId="49" applyFill="1" applyBorder="1" applyAlignment="1" applyProtection="1">
      <alignment horizontal="left" vertical="center" wrapText="1"/>
      <protection locked="0"/>
    </xf>
    <xf numFmtId="0" fontId="10" fillId="27" borderId="61" xfId="49" applyFill="1" applyBorder="1" applyAlignment="1" applyProtection="1">
      <alignment horizontal="left" vertical="center" wrapText="1"/>
      <protection locked="0"/>
    </xf>
    <xf numFmtId="0" fontId="10" fillId="27" borderId="36" xfId="49" applyFill="1" applyBorder="1" applyAlignment="1" applyProtection="1">
      <alignment horizontal="left" vertical="center" wrapText="1"/>
      <protection locked="0"/>
    </xf>
    <xf numFmtId="0" fontId="10" fillId="27" borderId="32" xfId="49" applyFill="1" applyBorder="1" applyAlignment="1" applyProtection="1">
      <alignment horizontal="left" vertical="center" wrapText="1"/>
      <protection locked="0"/>
    </xf>
    <xf numFmtId="0" fontId="21" fillId="0" borderId="36" xfId="49" applyFont="1" applyBorder="1" applyAlignment="1">
      <alignment vertical="center"/>
    </xf>
    <xf numFmtId="181" fontId="20" fillId="27" borderId="18" xfId="34" applyNumberFormat="1" applyFont="1" applyFill="1" applyBorder="1" applyAlignment="1" applyProtection="1">
      <alignment horizontal="center" vertical="center"/>
      <protection locked="0"/>
    </xf>
    <xf numFmtId="181" fontId="20" fillId="27" borderId="19" xfId="34" applyNumberFormat="1" applyFont="1" applyFill="1" applyBorder="1" applyAlignment="1" applyProtection="1">
      <alignment horizontal="center" vertical="center"/>
      <protection locked="0"/>
    </xf>
    <xf numFmtId="181" fontId="20" fillId="27" borderId="13" xfId="34" applyNumberFormat="1" applyFont="1" applyFill="1" applyBorder="1" applyAlignment="1" applyProtection="1">
      <alignment horizontal="center" vertical="center"/>
      <protection locked="0"/>
    </xf>
    <xf numFmtId="181" fontId="20" fillId="0" borderId="18" xfId="34" applyNumberFormat="1" applyFont="1" applyBorder="1" applyAlignment="1" applyProtection="1">
      <alignment horizontal="center" vertical="center"/>
    </xf>
    <xf numFmtId="181" fontId="20" fillId="0" borderId="19" xfId="34" applyNumberFormat="1" applyFont="1" applyBorder="1" applyAlignment="1" applyProtection="1">
      <alignment horizontal="center" vertical="center"/>
    </xf>
    <xf numFmtId="181" fontId="20" fillId="0" borderId="13" xfId="34" applyNumberFormat="1" applyFont="1" applyBorder="1" applyAlignment="1" applyProtection="1">
      <alignment horizontal="center" vertical="center"/>
    </xf>
    <xf numFmtId="0" fontId="15" fillId="0" borderId="0" xfId="49" applyFont="1" applyAlignment="1">
      <alignment horizontal="right" vertical="center"/>
    </xf>
    <xf numFmtId="38" fontId="10" fillId="27" borderId="38" xfId="34" applyFont="1" applyFill="1" applyBorder="1" applyAlignment="1" applyProtection="1">
      <alignment vertical="center"/>
      <protection locked="0"/>
    </xf>
    <xf numFmtId="38" fontId="10" fillId="27" borderId="64" xfId="34" applyFont="1" applyFill="1" applyBorder="1" applyAlignment="1" applyProtection="1">
      <alignment vertical="center"/>
      <protection locked="0"/>
    </xf>
    <xf numFmtId="38" fontId="10" fillId="27" borderId="61" xfId="34" applyFont="1" applyFill="1" applyBorder="1" applyAlignment="1" applyProtection="1">
      <alignment vertical="center"/>
      <protection locked="0"/>
    </xf>
    <xf numFmtId="38" fontId="10" fillId="27" borderId="36" xfId="34" applyFont="1" applyFill="1" applyBorder="1" applyAlignment="1" applyProtection="1">
      <alignment vertical="center"/>
      <protection locked="0"/>
    </xf>
    <xf numFmtId="0" fontId="10" fillId="27" borderId="16" xfId="49" applyFill="1" applyBorder="1" applyAlignment="1" applyProtection="1">
      <alignment horizontal="center" vertical="center" shrinkToFit="1"/>
      <protection locked="0"/>
    </xf>
    <xf numFmtId="0" fontId="10" fillId="27" borderId="32" xfId="49" applyFill="1" applyBorder="1" applyAlignment="1" applyProtection="1">
      <alignment horizontal="center" vertical="center" shrinkToFit="1"/>
      <protection locked="0"/>
    </xf>
    <xf numFmtId="185" fontId="10" fillId="0" borderId="61" xfId="34" applyNumberFormat="1" applyFont="1" applyBorder="1" applyAlignment="1" applyProtection="1">
      <alignment vertical="center"/>
    </xf>
    <xf numFmtId="185" fontId="10" fillId="0" borderId="36" xfId="34" applyNumberFormat="1" applyFont="1" applyBorder="1" applyAlignment="1" applyProtection="1">
      <alignment vertical="center"/>
    </xf>
    <xf numFmtId="185" fontId="10" fillId="0" borderId="32" xfId="34" applyNumberFormat="1" applyFont="1" applyBorder="1" applyAlignment="1" applyProtection="1">
      <alignment vertical="center"/>
    </xf>
    <xf numFmtId="0" fontId="19" fillId="0" borderId="64" xfId="49" applyFont="1" applyBorder="1" applyAlignment="1">
      <alignment horizontal="left" vertical="center"/>
    </xf>
    <xf numFmtId="0" fontId="10" fillId="27" borderId="36" xfId="49" applyFill="1" applyBorder="1" applyAlignment="1" applyProtection="1">
      <alignment horizontal="left" vertical="center"/>
      <protection locked="0"/>
    </xf>
    <xf numFmtId="185" fontId="10" fillId="0" borderId="38" xfId="49" applyNumberFormat="1" applyBorder="1" applyAlignment="1">
      <alignment vertical="center"/>
    </xf>
    <xf numFmtId="185" fontId="10" fillId="0" borderId="64" xfId="49" applyNumberFormat="1" applyBorder="1" applyAlignment="1">
      <alignment vertical="center"/>
    </xf>
    <xf numFmtId="185" fontId="10" fillId="0" borderId="16" xfId="49" applyNumberFormat="1" applyBorder="1" applyAlignment="1">
      <alignment vertical="center"/>
    </xf>
    <xf numFmtId="185" fontId="10" fillId="0" borderId="61" xfId="49" applyNumberFormat="1" applyBorder="1" applyAlignment="1">
      <alignment vertical="center"/>
    </xf>
    <xf numFmtId="185" fontId="10" fillId="0" borderId="36" xfId="49" applyNumberFormat="1" applyBorder="1" applyAlignment="1">
      <alignment vertical="center"/>
    </xf>
    <xf numFmtId="185" fontId="10" fillId="0" borderId="32" xfId="49" applyNumberFormat="1" applyBorder="1" applyAlignment="1">
      <alignment vertical="center"/>
    </xf>
    <xf numFmtId="0" fontId="10" fillId="0" borderId="19" xfId="49" applyBorder="1" applyAlignment="1">
      <alignment vertical="center"/>
    </xf>
    <xf numFmtId="0" fontId="10" fillId="0" borderId="13" xfId="49" applyBorder="1" applyAlignment="1">
      <alignment vertical="center"/>
    </xf>
    <xf numFmtId="181" fontId="20" fillId="27" borderId="38" xfId="34" applyNumberFormat="1" applyFont="1" applyFill="1" applyBorder="1" applyAlignment="1" applyProtection="1">
      <alignment horizontal="center" vertical="center"/>
      <protection locked="0"/>
    </xf>
    <xf numFmtId="181" fontId="20" fillId="27" borderId="64" xfId="34" applyNumberFormat="1" applyFont="1" applyFill="1" applyBorder="1" applyAlignment="1" applyProtection="1">
      <alignment horizontal="center" vertical="center"/>
      <protection locked="0"/>
    </xf>
    <xf numFmtId="181" fontId="20" fillId="27" borderId="16" xfId="34" applyNumberFormat="1" applyFont="1" applyFill="1" applyBorder="1" applyAlignment="1" applyProtection="1">
      <alignment horizontal="center" vertical="center"/>
      <protection locked="0"/>
    </xf>
    <xf numFmtId="181" fontId="20" fillId="27" borderId="61" xfId="34" applyNumberFormat="1" applyFont="1" applyFill="1" applyBorder="1" applyAlignment="1" applyProtection="1">
      <alignment horizontal="center" vertical="center"/>
      <protection locked="0"/>
    </xf>
    <xf numFmtId="181" fontId="20" fillId="27" borderId="36" xfId="34" applyNumberFormat="1" applyFont="1" applyFill="1" applyBorder="1" applyAlignment="1" applyProtection="1">
      <alignment horizontal="center" vertical="center"/>
      <protection locked="0"/>
    </xf>
    <xf numFmtId="181" fontId="20" fillId="27" borderId="32" xfId="34" applyNumberFormat="1" applyFont="1" applyFill="1" applyBorder="1" applyAlignment="1" applyProtection="1">
      <alignment horizontal="center" vertical="center"/>
      <protection locked="0"/>
    </xf>
    <xf numFmtId="0" fontId="38" fillId="0" borderId="0" xfId="49" applyFont="1" applyAlignment="1">
      <alignment horizontal="left" vertical="center" wrapText="1"/>
    </xf>
    <xf numFmtId="0" fontId="42" fillId="0" borderId="0" xfId="49" applyFont="1" applyAlignment="1">
      <alignment horizontal="left" vertical="center" wrapText="1"/>
    </xf>
    <xf numFmtId="0" fontId="18" fillId="0" borderId="0" xfId="49" applyFont="1" applyAlignment="1">
      <alignment horizontal="distributed" vertical="center"/>
    </xf>
    <xf numFmtId="0" fontId="1" fillId="0" borderId="0" xfId="49" applyFont="1" applyAlignment="1">
      <alignment horizontal="center" vertical="center"/>
    </xf>
    <xf numFmtId="0" fontId="1" fillId="0" borderId="0" xfId="49" applyFont="1" applyAlignment="1">
      <alignment vertical="center"/>
    </xf>
    <xf numFmtId="0" fontId="10" fillId="27" borderId="19" xfId="49" applyFill="1" applyBorder="1" applyAlignment="1" applyProtection="1">
      <alignment horizontal="left" vertical="center" wrapText="1"/>
      <protection locked="0"/>
    </xf>
    <xf numFmtId="0" fontId="10" fillId="27" borderId="13" xfId="49" applyFill="1" applyBorder="1" applyAlignment="1" applyProtection="1">
      <alignment horizontal="left" vertical="center" wrapText="1"/>
      <protection locked="0"/>
    </xf>
    <xf numFmtId="0" fontId="10" fillId="27" borderId="18" xfId="49" applyFill="1" applyBorder="1" applyAlignment="1" applyProtection="1">
      <alignment horizontal="center" vertical="center" wrapText="1"/>
      <protection locked="0"/>
    </xf>
    <xf numFmtId="0" fontId="10" fillId="27" borderId="19" xfId="49" applyFill="1" applyBorder="1" applyAlignment="1" applyProtection="1">
      <alignment horizontal="center" vertical="center" wrapText="1"/>
      <protection locked="0"/>
    </xf>
    <xf numFmtId="0" fontId="10" fillId="27" borderId="13" xfId="49" applyFill="1" applyBorder="1" applyAlignment="1" applyProtection="1">
      <alignment horizontal="center" vertical="center" wrapText="1"/>
      <protection locked="0"/>
    </xf>
    <xf numFmtId="0" fontId="18" fillId="0" borderId="57" xfId="49" applyFont="1" applyBorder="1" applyAlignment="1">
      <alignment horizontal="center"/>
    </xf>
    <xf numFmtId="0" fontId="18" fillId="0" borderId="120" xfId="49" applyFont="1" applyBorder="1" applyAlignment="1">
      <alignment horizontal="center"/>
    </xf>
    <xf numFmtId="0" fontId="18" fillId="0" borderId="121" xfId="49" applyFont="1" applyBorder="1" applyAlignment="1">
      <alignment horizontal="center"/>
    </xf>
    <xf numFmtId="0" fontId="19" fillId="0" borderId="60" xfId="49" applyFont="1" applyBorder="1" applyAlignment="1">
      <alignment horizontal="center" vertical="center"/>
    </xf>
    <xf numFmtId="0" fontId="19" fillId="0" borderId="98" xfId="49" applyFont="1" applyBorder="1" applyAlignment="1">
      <alignment horizontal="center" vertical="center"/>
    </xf>
    <xf numFmtId="0" fontId="19" fillId="0" borderId="122" xfId="49" applyFont="1" applyBorder="1" applyAlignment="1">
      <alignment horizontal="center" vertical="center"/>
    </xf>
    <xf numFmtId="0" fontId="18" fillId="0" borderId="85" xfId="49" applyFont="1" applyBorder="1" applyAlignment="1">
      <alignment horizontal="center"/>
    </xf>
    <xf numFmtId="0" fontId="19" fillId="0" borderId="99" xfId="49" applyFont="1" applyBorder="1" applyAlignment="1">
      <alignment horizontal="center" vertical="center"/>
    </xf>
    <xf numFmtId="0" fontId="19" fillId="27" borderId="18" xfId="49" applyFont="1" applyFill="1" applyBorder="1" applyAlignment="1" applyProtection="1">
      <alignment horizontal="left" vertical="top" wrapText="1"/>
      <protection locked="0"/>
    </xf>
    <xf numFmtId="0" fontId="10" fillId="27" borderId="19" xfId="49" applyFill="1" applyBorder="1" applyAlignment="1" applyProtection="1">
      <alignment horizontal="left" vertical="top" wrapText="1"/>
      <protection locked="0"/>
    </xf>
    <xf numFmtId="0" fontId="10" fillId="27" borderId="13" xfId="49" applyFill="1" applyBorder="1" applyAlignment="1" applyProtection="1">
      <alignment horizontal="left" vertical="top" wrapText="1"/>
      <protection locked="0"/>
    </xf>
    <xf numFmtId="0" fontId="19" fillId="0" borderId="0" xfId="49" applyFont="1" applyAlignment="1">
      <alignment horizontal="left" shrinkToFit="1"/>
    </xf>
    <xf numFmtId="0" fontId="19" fillId="0" borderId="19" xfId="49" applyFont="1" applyBorder="1" applyAlignment="1" applyProtection="1">
      <alignment horizontal="left" vertical="top" wrapText="1"/>
      <protection locked="0"/>
    </xf>
    <xf numFmtId="0" fontId="19" fillId="0" borderId="84" xfId="49" applyFont="1" applyBorder="1" applyAlignment="1" applyProtection="1">
      <alignment horizontal="left" vertical="top" wrapText="1"/>
      <protection locked="0"/>
    </xf>
    <xf numFmtId="178" fontId="17" fillId="27" borderId="0" xfId="49" applyNumberFormat="1" applyFont="1" applyFill="1" applyAlignment="1" applyProtection="1">
      <alignment horizontal="right"/>
      <protection locked="0"/>
    </xf>
    <xf numFmtId="178" fontId="17" fillId="0" borderId="0" xfId="49" applyNumberFormat="1" applyFont="1" applyAlignment="1">
      <alignment horizontal="right"/>
    </xf>
    <xf numFmtId="0" fontId="17" fillId="27" borderId="57" xfId="49" applyFont="1" applyFill="1" applyBorder="1" applyAlignment="1" applyProtection="1">
      <alignment horizontal="left" vertical="top" wrapText="1"/>
      <protection locked="0"/>
    </xf>
    <xf numFmtId="0" fontId="10" fillId="0" borderId="120" xfId="49" applyBorder="1" applyAlignment="1" applyProtection="1">
      <alignment horizontal="left" vertical="top" wrapText="1"/>
      <protection locked="0"/>
    </xf>
    <xf numFmtId="0" fontId="10" fillId="0" borderId="85" xfId="49" applyBorder="1" applyAlignment="1" applyProtection="1">
      <alignment horizontal="left" vertical="top" wrapText="1"/>
      <protection locked="0"/>
    </xf>
    <xf numFmtId="0" fontId="10" fillId="0" borderId="47" xfId="49" applyBorder="1" applyAlignment="1" applyProtection="1">
      <alignment horizontal="left" vertical="top" wrapText="1"/>
      <protection locked="0"/>
    </xf>
    <xf numFmtId="0" fontId="10" fillId="0" borderId="0" xfId="49" applyAlignment="1" applyProtection="1">
      <alignment horizontal="left" vertical="top" wrapText="1"/>
      <protection locked="0"/>
    </xf>
    <xf numFmtId="0" fontId="10" fillId="0" borderId="53" xfId="49" applyBorder="1" applyAlignment="1" applyProtection="1">
      <alignment horizontal="left" vertical="top" wrapText="1"/>
      <protection locked="0"/>
    </xf>
    <xf numFmtId="0" fontId="10" fillId="0" borderId="123" xfId="49" applyBorder="1" applyAlignment="1" applyProtection="1">
      <alignment horizontal="left" vertical="top" wrapText="1"/>
      <protection locked="0"/>
    </xf>
    <xf numFmtId="0" fontId="10" fillId="0" borderId="66" xfId="49" applyBorder="1" applyAlignment="1" applyProtection="1">
      <alignment horizontal="left" vertical="top" wrapText="1"/>
      <protection locked="0"/>
    </xf>
    <xf numFmtId="0" fontId="10" fillId="0" borderId="124" xfId="49" applyBorder="1" applyAlignment="1" applyProtection="1">
      <alignment horizontal="left" vertical="top" wrapText="1"/>
      <protection locked="0"/>
    </xf>
    <xf numFmtId="0" fontId="15" fillId="0" borderId="0" xfId="49" applyFont="1" applyAlignment="1">
      <alignment horizontal="right"/>
    </xf>
    <xf numFmtId="0" fontId="19" fillId="27" borderId="0" xfId="49" applyFont="1" applyFill="1" applyAlignment="1" applyProtection="1">
      <alignment vertical="center" wrapText="1"/>
      <protection locked="0"/>
    </xf>
    <xf numFmtId="0" fontId="19" fillId="27" borderId="27" xfId="49" applyFont="1" applyFill="1" applyBorder="1" applyAlignment="1" applyProtection="1">
      <alignment vertical="center" wrapText="1"/>
      <protection locked="0"/>
    </xf>
    <xf numFmtId="0" fontId="10" fillId="0" borderId="58" xfId="49" applyBorder="1" applyAlignment="1">
      <alignment horizontal="center" vertical="distributed" wrapText="1"/>
    </xf>
    <xf numFmtId="0" fontId="17" fillId="0" borderId="0" xfId="49" applyFont="1" applyAlignment="1">
      <alignment horizontal="right"/>
    </xf>
    <xf numFmtId="0" fontId="19" fillId="0" borderId="59" xfId="49" applyFont="1" applyBorder="1" applyAlignment="1">
      <alignment horizontal="center" vertical="center"/>
    </xf>
    <xf numFmtId="0" fontId="17" fillId="0" borderId="0" xfId="49" applyFont="1" applyAlignment="1">
      <alignment horizontal="left"/>
    </xf>
    <xf numFmtId="0" fontId="5" fillId="0" borderId="19" xfId="49" applyFont="1" applyBorder="1" applyAlignment="1">
      <alignment horizontal="left" vertical="center" wrapText="1"/>
    </xf>
    <xf numFmtId="0" fontId="17" fillId="0" borderId="0" xfId="49" applyFont="1" applyAlignment="1">
      <alignment horizontal="center" shrinkToFit="1"/>
    </xf>
    <xf numFmtId="0" fontId="18" fillId="0" borderId="46" xfId="49" applyFont="1" applyBorder="1" applyAlignment="1">
      <alignment horizontal="center"/>
    </xf>
    <xf numFmtId="0" fontId="10" fillId="0" borderId="104" xfId="49" applyBorder="1" applyAlignment="1">
      <alignment horizontal="center" vertical="center" textRotation="255" wrapText="1"/>
    </xf>
    <xf numFmtId="0" fontId="19" fillId="0" borderId="64" xfId="49" applyFont="1" applyBorder="1" applyAlignment="1">
      <alignment horizontal="left"/>
    </xf>
    <xf numFmtId="0" fontId="5" fillId="0" borderId="125" xfId="49" applyFont="1" applyBorder="1" applyAlignment="1">
      <alignment horizontal="left" vertical="center" wrapText="1"/>
    </xf>
    <xf numFmtId="0" fontId="14" fillId="0" borderId="19" xfId="49" applyFont="1" applyBorder="1" applyAlignment="1">
      <alignment horizontal="left" vertical="center" wrapText="1"/>
    </xf>
    <xf numFmtId="0" fontId="5" fillId="0" borderId="0" xfId="49" applyFont="1" applyAlignment="1">
      <alignment horizontal="left" vertical="center" wrapText="1"/>
    </xf>
    <xf numFmtId="0" fontId="19" fillId="0" borderId="0" xfId="49" applyFont="1" applyAlignment="1">
      <alignment horizontal="left"/>
    </xf>
    <xf numFmtId="0" fontId="19" fillId="27" borderId="11" xfId="49" applyFont="1" applyFill="1" applyBorder="1" applyAlignment="1" applyProtection="1">
      <alignment horizontal="left" vertical="top" wrapText="1"/>
      <protection locked="0"/>
    </xf>
    <xf numFmtId="0" fontId="10" fillId="27" borderId="11" xfId="49" applyFill="1" applyBorder="1" applyAlignment="1" applyProtection="1">
      <alignment horizontal="left" vertical="top" wrapText="1"/>
      <protection locked="0"/>
    </xf>
    <xf numFmtId="0" fontId="19" fillId="27" borderId="57" xfId="49" applyFont="1" applyFill="1" applyBorder="1" applyAlignment="1" applyProtection="1">
      <alignment horizontal="left" vertical="top" wrapText="1"/>
      <protection locked="0"/>
    </xf>
    <xf numFmtId="0" fontId="10" fillId="27" borderId="120" xfId="49" applyFill="1" applyBorder="1" applyAlignment="1" applyProtection="1">
      <alignment horizontal="left" vertical="top" wrapText="1"/>
      <protection locked="0"/>
    </xf>
    <xf numFmtId="0" fontId="10" fillId="27" borderId="121" xfId="49" applyFill="1" applyBorder="1" applyAlignment="1" applyProtection="1">
      <alignment horizontal="left" vertical="top" wrapText="1"/>
      <protection locked="0"/>
    </xf>
    <xf numFmtId="0" fontId="10" fillId="27" borderId="123" xfId="49" applyFill="1" applyBorder="1" applyAlignment="1" applyProtection="1">
      <alignment horizontal="left" vertical="top" wrapText="1"/>
      <protection locked="0"/>
    </xf>
    <xf numFmtId="0" fontId="10" fillId="27" borderId="66" xfId="49" applyFill="1" applyBorder="1" applyAlignment="1" applyProtection="1">
      <alignment horizontal="left" vertical="top" wrapText="1"/>
      <protection locked="0"/>
    </xf>
    <xf numFmtId="0" fontId="10" fillId="27" borderId="126" xfId="49" applyFill="1" applyBorder="1" applyAlignment="1" applyProtection="1">
      <alignment horizontal="left" vertical="top" wrapText="1"/>
      <protection locked="0"/>
    </xf>
    <xf numFmtId="0" fontId="19" fillId="27" borderId="76" xfId="49" applyFont="1" applyFill="1" applyBorder="1" applyAlignment="1" applyProtection="1">
      <alignment horizontal="left" vertical="top" wrapText="1"/>
      <protection locked="0"/>
    </xf>
    <xf numFmtId="0" fontId="14" fillId="0" borderId="13" xfId="49" applyFont="1" applyBorder="1" applyAlignment="1">
      <alignment horizontal="left" vertical="center" wrapText="1"/>
    </xf>
    <xf numFmtId="0" fontId="60" fillId="0" borderId="19" xfId="49" applyFont="1" applyBorder="1" applyAlignment="1">
      <alignment horizontal="left" vertical="center" wrapText="1"/>
    </xf>
    <xf numFmtId="0" fontId="60" fillId="0" borderId="13" xfId="49" applyFont="1" applyBorder="1" applyAlignment="1">
      <alignment horizontal="left" vertical="center" wrapText="1"/>
    </xf>
    <xf numFmtId="0" fontId="19" fillId="27" borderId="98" xfId="49" applyFont="1" applyFill="1" applyBorder="1" applyAlignment="1" applyProtection="1">
      <alignment vertical="center" wrapText="1"/>
      <protection locked="0"/>
    </xf>
    <xf numFmtId="0" fontId="19" fillId="27" borderId="122" xfId="49" applyFont="1" applyFill="1" applyBorder="1" applyAlignment="1" applyProtection="1">
      <alignment vertical="center" wrapText="1"/>
      <protection locked="0"/>
    </xf>
    <xf numFmtId="0" fontId="19" fillId="0" borderId="64" xfId="49" applyFont="1" applyBorder="1" applyAlignment="1">
      <alignment horizontal="left" wrapText="1"/>
    </xf>
    <xf numFmtId="0" fontId="39" fillId="0" borderId="19" xfId="49" applyFont="1" applyBorder="1" applyAlignment="1">
      <alignment horizontal="left" vertical="center" wrapText="1"/>
    </xf>
    <xf numFmtId="0" fontId="19" fillId="27" borderId="38" xfId="49" applyFont="1" applyFill="1" applyBorder="1" applyAlignment="1" applyProtection="1">
      <alignment horizontal="left" vertical="top" wrapText="1"/>
      <protection locked="0"/>
    </xf>
    <xf numFmtId="0" fontId="19" fillId="0" borderId="64" xfId="49" applyFont="1" applyBorder="1" applyAlignment="1" applyProtection="1">
      <alignment horizontal="left" vertical="top" wrapText="1"/>
      <protection locked="0"/>
    </xf>
    <xf numFmtId="0" fontId="19" fillId="0" borderId="45" xfId="49" applyFont="1" applyBorder="1" applyAlignment="1" applyProtection="1">
      <alignment horizontal="left" vertical="top" wrapText="1"/>
      <protection locked="0"/>
    </xf>
    <xf numFmtId="0" fontId="19" fillId="0" borderId="47" xfId="49" applyFont="1" applyBorder="1" applyAlignment="1" applyProtection="1">
      <alignment horizontal="left" vertical="top" wrapText="1"/>
      <protection locked="0"/>
    </xf>
    <xf numFmtId="0" fontId="19" fillId="0" borderId="0" xfId="49" applyFont="1" applyAlignment="1" applyProtection="1">
      <alignment horizontal="left" vertical="top" wrapText="1"/>
      <protection locked="0"/>
    </xf>
    <xf numFmtId="0" fontId="19" fillId="0" borderId="53" xfId="49" applyFont="1" applyBorder="1" applyAlignment="1" applyProtection="1">
      <alignment horizontal="left" vertical="top" wrapText="1"/>
      <protection locked="0"/>
    </xf>
    <xf numFmtId="0" fontId="19" fillId="27" borderId="64" xfId="49" applyFont="1" applyFill="1" applyBorder="1" applyAlignment="1" applyProtection="1">
      <alignment horizontal="left" vertical="top" wrapText="1"/>
      <protection locked="0"/>
    </xf>
    <xf numFmtId="0" fontId="19" fillId="27" borderId="16" xfId="49" applyFont="1" applyFill="1" applyBorder="1" applyAlignment="1" applyProtection="1">
      <alignment horizontal="left" vertical="top" wrapText="1"/>
      <protection locked="0"/>
    </xf>
    <xf numFmtId="0" fontId="19" fillId="27" borderId="47" xfId="49" applyFont="1" applyFill="1" applyBorder="1" applyAlignment="1" applyProtection="1">
      <alignment horizontal="left" vertical="top" wrapText="1"/>
      <protection locked="0"/>
    </xf>
    <xf numFmtId="0" fontId="19" fillId="27" borderId="0" xfId="49" applyFont="1" applyFill="1" applyAlignment="1" applyProtection="1">
      <alignment horizontal="left" vertical="top" wrapText="1"/>
      <protection locked="0"/>
    </xf>
    <xf numFmtId="0" fontId="19" fillId="27" borderId="27" xfId="49" applyFont="1" applyFill="1" applyBorder="1" applyAlignment="1" applyProtection="1">
      <alignment horizontal="left" vertical="top" wrapText="1"/>
      <protection locked="0"/>
    </xf>
    <xf numFmtId="0" fontId="19" fillId="27" borderId="75" xfId="49" applyFont="1" applyFill="1" applyBorder="1" applyAlignment="1" applyProtection="1">
      <alignment horizontal="left" vertical="top" wrapText="1"/>
      <protection locked="0"/>
    </xf>
    <xf numFmtId="0" fontId="10" fillId="27" borderId="75" xfId="49" applyFill="1" applyBorder="1" applyAlignment="1" applyProtection="1">
      <alignment horizontal="left" vertical="top" wrapText="1"/>
      <protection locked="0"/>
    </xf>
    <xf numFmtId="0" fontId="19" fillId="27" borderId="78" xfId="49" applyFont="1" applyFill="1" applyBorder="1" applyAlignment="1" applyProtection="1">
      <alignment horizontal="left" vertical="top" wrapText="1"/>
      <protection locked="0"/>
    </xf>
    <xf numFmtId="0" fontId="19" fillId="27" borderId="80" xfId="49" applyFont="1" applyFill="1" applyBorder="1" applyAlignment="1" applyProtection="1">
      <alignment horizontal="left" vertical="top" wrapText="1"/>
      <protection locked="0"/>
    </xf>
    <xf numFmtId="0" fontId="19" fillId="27" borderId="81" xfId="49" applyFont="1" applyFill="1" applyBorder="1" applyAlignment="1" applyProtection="1">
      <alignment horizontal="left" vertical="top" wrapText="1"/>
      <protection locked="0"/>
    </xf>
    <xf numFmtId="0" fontId="19" fillId="27" borderId="19" xfId="49" applyFont="1" applyFill="1" applyBorder="1" applyAlignment="1" applyProtection="1">
      <alignment horizontal="left" vertical="top" wrapText="1"/>
      <protection locked="0"/>
    </xf>
    <xf numFmtId="0" fontId="19" fillId="27" borderId="13" xfId="49" applyFont="1" applyFill="1" applyBorder="1" applyAlignment="1" applyProtection="1">
      <alignment horizontal="left" vertical="top" wrapText="1"/>
      <protection locked="0"/>
    </xf>
    <xf numFmtId="0" fontId="19" fillId="27" borderId="84" xfId="49" applyFont="1" applyFill="1" applyBorder="1" applyAlignment="1" applyProtection="1">
      <alignment horizontal="left" vertical="top" wrapText="1"/>
      <protection locked="0"/>
    </xf>
    <xf numFmtId="0" fontId="64" fillId="36" borderId="20" xfId="0" applyFont="1" applyFill="1" applyBorder="1" applyAlignment="1">
      <alignment horizontal="center"/>
    </xf>
    <xf numFmtId="0" fontId="64" fillId="36" borderId="151" xfId="0" applyFont="1" applyFill="1" applyBorder="1" applyAlignment="1">
      <alignment horizontal="center"/>
    </xf>
    <xf numFmtId="0" fontId="64" fillId="36" borderId="151" xfId="0" quotePrefix="1" applyFont="1" applyFill="1" applyBorder="1" applyAlignment="1">
      <alignment horizontal="center"/>
    </xf>
    <xf numFmtId="0" fontId="64" fillId="36" borderId="169" xfId="0" applyFont="1" applyFill="1" applyBorder="1" applyAlignment="1">
      <alignment horizontal="center" wrapText="1"/>
    </xf>
    <xf numFmtId="0" fontId="64" fillId="36" borderId="170" xfId="0" applyFont="1" applyFill="1" applyBorder="1" applyAlignment="1">
      <alignment horizontal="center" wrapText="1"/>
    </xf>
    <xf numFmtId="0" fontId="64" fillId="36" borderId="171" xfId="0" applyFont="1" applyFill="1" applyBorder="1" applyAlignment="1">
      <alignment horizontal="center" wrapText="1"/>
    </xf>
    <xf numFmtId="0" fontId="20" fillId="30" borderId="172" xfId="0" applyFont="1" applyFill="1" applyBorder="1" applyAlignment="1" applyProtection="1">
      <alignment horizontal="left" vertical="top"/>
      <protection locked="0"/>
    </xf>
    <xf numFmtId="0" fontId="20" fillId="30" borderId="163" xfId="0" applyFont="1" applyFill="1" applyBorder="1" applyAlignment="1" applyProtection="1">
      <alignment horizontal="left" vertical="top"/>
      <protection locked="0"/>
    </xf>
    <xf numFmtId="0" fontId="20" fillId="30" borderId="173" xfId="0" applyFont="1" applyFill="1" applyBorder="1" applyAlignment="1" applyProtection="1">
      <alignment horizontal="left" vertical="top"/>
      <protection locked="0"/>
    </xf>
    <xf numFmtId="0" fontId="20" fillId="30" borderId="47" xfId="0" applyFont="1" applyFill="1" applyBorder="1" applyAlignment="1" applyProtection="1">
      <alignment horizontal="left" vertical="top"/>
      <protection locked="0"/>
    </xf>
    <xf numFmtId="0" fontId="20" fillId="30" borderId="0" xfId="0" applyFont="1" applyFill="1" applyAlignment="1" applyProtection="1">
      <alignment horizontal="left" vertical="top"/>
      <protection locked="0"/>
    </xf>
    <xf numFmtId="0" fontId="20" fillId="30" borderId="27" xfId="0" applyFont="1" applyFill="1" applyBorder="1" applyAlignment="1" applyProtection="1">
      <alignment horizontal="left" vertical="top"/>
      <protection locked="0"/>
    </xf>
    <xf numFmtId="0" fontId="20" fillId="30" borderId="174" xfId="0" applyFont="1" applyFill="1" applyBorder="1" applyAlignment="1" applyProtection="1">
      <alignment horizontal="left" vertical="top"/>
      <protection locked="0"/>
    </xf>
    <xf numFmtId="0" fontId="20" fillId="30" borderId="175" xfId="0" applyFont="1" applyFill="1" applyBorder="1" applyAlignment="1" applyProtection="1">
      <alignment horizontal="left" vertical="top"/>
      <protection locked="0"/>
    </xf>
    <xf numFmtId="0" fontId="20" fillId="30" borderId="158" xfId="0" applyFont="1" applyFill="1" applyBorder="1" applyAlignment="1" applyProtection="1">
      <alignment horizontal="left" vertical="top"/>
      <protection locked="0"/>
    </xf>
    <xf numFmtId="0" fontId="20" fillId="30" borderId="176" xfId="0" applyFont="1" applyFill="1" applyBorder="1" applyAlignment="1" applyProtection="1">
      <alignment horizontal="left" vertical="top"/>
      <protection locked="0"/>
    </xf>
    <xf numFmtId="0" fontId="20" fillId="30" borderId="156" xfId="0" applyFont="1" applyFill="1" applyBorder="1" applyAlignment="1" applyProtection="1">
      <alignment horizontal="left" vertical="top"/>
      <protection locked="0"/>
    </xf>
    <xf numFmtId="0" fontId="20" fillId="30" borderId="159" xfId="0" applyFont="1" applyFill="1" applyBorder="1" applyAlignment="1" applyProtection="1">
      <alignment horizontal="left" vertical="top"/>
      <protection locked="0"/>
    </xf>
    <xf numFmtId="0" fontId="64" fillId="36" borderId="18" xfId="0" applyFont="1" applyFill="1" applyBorder="1" applyAlignment="1">
      <alignment horizontal="center" wrapText="1"/>
    </xf>
    <xf numFmtId="0" fontId="64" fillId="36" borderId="19" xfId="0" applyFont="1" applyFill="1" applyBorder="1" applyAlignment="1">
      <alignment horizontal="center" wrapText="1"/>
    </xf>
    <xf numFmtId="0" fontId="64" fillId="30" borderId="11" xfId="0" applyFont="1" applyFill="1" applyBorder="1" applyAlignment="1" applyProtection="1">
      <alignment horizontal="center"/>
      <protection locked="0"/>
    </xf>
    <xf numFmtId="0" fontId="64" fillId="30" borderId="18" xfId="0" applyFont="1" applyFill="1" applyBorder="1" applyAlignment="1" applyProtection="1">
      <alignment horizontal="center"/>
      <protection locked="0"/>
    </xf>
    <xf numFmtId="0" fontId="58" fillId="0" borderId="20"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11" xfId="0" applyFont="1" applyBorder="1" applyAlignment="1">
      <alignment horizontal="center" vertical="center"/>
    </xf>
    <xf numFmtId="0" fontId="58" fillId="0" borderId="18" xfId="0" applyFont="1" applyBorder="1" applyAlignment="1">
      <alignment horizontal="center" vertical="center"/>
    </xf>
    <xf numFmtId="0" fontId="58" fillId="0" borderId="13" xfId="0" applyFont="1" applyBorder="1" applyAlignment="1">
      <alignment horizontal="center" vertical="center"/>
    </xf>
    <xf numFmtId="0" fontId="58" fillId="0" borderId="18" xfId="45" applyFont="1" applyBorder="1" applyAlignment="1">
      <alignment horizontal="center" vertical="center" shrinkToFit="1"/>
    </xf>
    <xf numFmtId="0" fontId="58" fillId="0" borderId="13" xfId="45" applyFont="1" applyBorder="1" applyAlignment="1">
      <alignment horizontal="center" vertical="center" shrinkToFit="1"/>
    </xf>
    <xf numFmtId="0" fontId="64" fillId="0" borderId="20" xfId="0" applyFont="1" applyBorder="1" applyAlignment="1">
      <alignment horizontal="center" vertical="center" textRotation="255"/>
    </xf>
    <xf numFmtId="0" fontId="64" fillId="0" borderId="21" xfId="0" applyFont="1" applyBorder="1" applyAlignment="1">
      <alignment horizontal="center" vertical="center" textRotation="255"/>
    </xf>
    <xf numFmtId="0" fontId="64" fillId="0" borderId="22" xfId="0" applyFont="1" applyBorder="1" applyAlignment="1">
      <alignment horizontal="center" vertical="center" textRotation="255"/>
    </xf>
    <xf numFmtId="0" fontId="58" fillId="0" borderId="20" xfId="0" applyFont="1" applyBorder="1" applyAlignment="1">
      <alignment horizontal="center" vertical="center"/>
    </xf>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58" fillId="0" borderId="20" xfId="0" applyFont="1" applyBorder="1" applyAlignment="1">
      <alignment horizontal="center" vertical="center" shrinkToFit="1"/>
    </xf>
    <xf numFmtId="0" fontId="58" fillId="0" borderId="21" xfId="0" applyFont="1" applyBorder="1" applyAlignment="1">
      <alignment horizontal="center" vertical="center" shrinkToFit="1"/>
    </xf>
    <xf numFmtId="0" fontId="58" fillId="0" borderId="22" xfId="0" applyFont="1" applyBorder="1" applyAlignment="1">
      <alignment horizontal="center" vertical="center" shrinkToFit="1"/>
    </xf>
    <xf numFmtId="0" fontId="64" fillId="0" borderId="18" xfId="0" applyFont="1" applyBorder="1" applyAlignment="1">
      <alignment horizontal="center" vertical="center"/>
    </xf>
    <xf numFmtId="0" fontId="64" fillId="0" borderId="19" xfId="0" applyFont="1" applyBorder="1" applyAlignment="1">
      <alignment horizontal="center" vertical="center"/>
    </xf>
    <xf numFmtId="0" fontId="64" fillId="0" borderId="36" xfId="0" applyFont="1" applyBorder="1" applyAlignment="1">
      <alignment horizontal="center" vertical="center"/>
    </xf>
    <xf numFmtId="0" fontId="64" fillId="0" borderId="32" xfId="0" applyFont="1" applyBorder="1" applyAlignment="1">
      <alignment horizontal="center" vertical="center"/>
    </xf>
    <xf numFmtId="0" fontId="64" fillId="0" borderId="38" xfId="0" applyFont="1" applyBorder="1" applyAlignment="1">
      <alignment horizontal="center" vertical="center"/>
    </xf>
    <xf numFmtId="0" fontId="64" fillId="0" borderId="61" xfId="0" applyFont="1" applyBorder="1" applyAlignment="1">
      <alignment horizontal="center" vertical="center"/>
    </xf>
    <xf numFmtId="0" fontId="64" fillId="0" borderId="177" xfId="0" applyFont="1" applyBorder="1" applyAlignment="1">
      <alignment horizontal="center" vertical="center"/>
    </xf>
    <xf numFmtId="0" fontId="64" fillId="0" borderId="178" xfId="0" applyFont="1" applyBorder="1" applyAlignment="1">
      <alignment horizontal="center" vertical="center"/>
    </xf>
    <xf numFmtId="0" fontId="64" fillId="0" borderId="179" xfId="0" applyFont="1" applyBorder="1" applyAlignment="1">
      <alignment horizontal="center" vertical="center" wrapText="1"/>
    </xf>
    <xf numFmtId="0" fontId="64" fillId="0" borderId="180" xfId="0" applyFont="1" applyBorder="1" applyAlignment="1">
      <alignment horizontal="center" vertical="center" wrapText="1"/>
    </xf>
    <xf numFmtId="0" fontId="64" fillId="0" borderId="20" xfId="0" applyFont="1" applyBorder="1" applyAlignment="1">
      <alignment horizontal="center" vertical="center"/>
    </xf>
    <xf numFmtId="0" fontId="64"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78" fontId="64" fillId="0" borderId="18" xfId="0" applyNumberFormat="1" applyFont="1" applyBorder="1" applyAlignment="1">
      <alignment horizontal="center"/>
    </xf>
    <xf numFmtId="178" fontId="64" fillId="0" borderId="13" xfId="0" applyNumberFormat="1" applyFont="1" applyBorder="1" applyAlignment="1">
      <alignment horizontal="center"/>
    </xf>
    <xf numFmtId="0" fontId="64" fillId="0" borderId="38"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21" xfId="0" applyFont="1" applyBorder="1" applyAlignment="1">
      <alignment horizontal="center" vertical="center"/>
    </xf>
    <xf numFmtId="0" fontId="64" fillId="0" borderId="11" xfId="0" applyFont="1" applyBorder="1" applyAlignment="1">
      <alignment horizontal="center" vertical="center"/>
    </xf>
    <xf numFmtId="0" fontId="64" fillId="0" borderId="11" xfId="0" applyFont="1" applyBorder="1" applyAlignment="1">
      <alignment horizontal="center" vertical="center" shrinkToFit="1"/>
    </xf>
    <xf numFmtId="0" fontId="20" fillId="0" borderId="11" xfId="0" applyFont="1" applyBorder="1" applyAlignment="1">
      <alignment horizontal="center" vertical="center" wrapText="1"/>
    </xf>
    <xf numFmtId="0" fontId="0" fillId="0" borderId="61" xfId="0" applyBorder="1" applyAlignment="1">
      <alignment vertical="center" wrapText="1"/>
    </xf>
    <xf numFmtId="0" fontId="64" fillId="0" borderId="20" xfId="0" applyFont="1" applyBorder="1" applyAlignment="1">
      <alignment horizontal="center" vertical="center" wrapText="1"/>
    </xf>
    <xf numFmtId="0" fontId="58" fillId="0" borderId="127" xfId="0" applyFont="1" applyBorder="1" applyAlignment="1">
      <alignment horizontal="center" vertical="center"/>
    </xf>
    <xf numFmtId="0" fontId="58" fillId="0" borderId="128" xfId="0" applyFont="1" applyBorder="1" applyAlignment="1">
      <alignment horizontal="center" vertical="center"/>
    </xf>
    <xf numFmtId="0" fontId="0" fillId="0" borderId="129" xfId="0" applyBorder="1"/>
    <xf numFmtId="0" fontId="0" fillId="0" borderId="128" xfId="0" applyBorder="1"/>
    <xf numFmtId="0" fontId="0" fillId="0" borderId="128" xfId="0" applyBorder="1" applyAlignment="1">
      <alignment horizontal="center" vertical="center"/>
    </xf>
    <xf numFmtId="0" fontId="0" fillId="0" borderId="129" xfId="0" applyBorder="1" applyAlignment="1">
      <alignment horizontal="center" vertical="center"/>
    </xf>
    <xf numFmtId="0" fontId="58" fillId="0" borderId="129" xfId="0" applyFont="1" applyBorder="1" applyAlignment="1">
      <alignment horizontal="center" vertical="center"/>
    </xf>
    <xf numFmtId="0" fontId="64" fillId="0" borderId="130" xfId="0" applyFont="1" applyBorder="1" applyAlignment="1">
      <alignment horizontal="center" vertical="center"/>
    </xf>
    <xf numFmtId="0" fontId="0" fillId="0" borderId="125" xfId="0" applyBorder="1" applyAlignment="1">
      <alignment horizontal="center" vertical="center"/>
    </xf>
    <xf numFmtId="0" fontId="0" fillId="0" borderId="131" xfId="0" applyBorder="1" applyAlignment="1">
      <alignment horizontal="center" vertical="center"/>
    </xf>
    <xf numFmtId="0" fontId="64" fillId="0" borderId="79" xfId="0" applyFont="1" applyBorder="1" applyAlignment="1">
      <alignment horizontal="center" vertical="center"/>
    </xf>
    <xf numFmtId="0" fontId="64" fillId="0" borderId="132" xfId="0" applyFont="1" applyBorder="1" applyAlignment="1">
      <alignment horizontal="center" vertical="center"/>
    </xf>
    <xf numFmtId="0" fontId="0" fillId="0" borderId="19" xfId="0" applyBorder="1" applyAlignment="1">
      <alignment horizontal="center" vertical="center"/>
    </xf>
    <xf numFmtId="0" fontId="64" fillId="0" borderId="133" xfId="0" applyFont="1" applyBorder="1" applyAlignment="1">
      <alignment horizontal="center" vertical="center"/>
    </xf>
    <xf numFmtId="0" fontId="0" fillId="0" borderId="134" xfId="0" applyBorder="1" applyAlignment="1">
      <alignment horizontal="center" vertical="center"/>
    </xf>
    <xf numFmtId="0" fontId="64" fillId="0" borderId="44" xfId="0" applyFont="1" applyBorder="1" applyAlignment="1">
      <alignment horizontal="left" vertical="center" wrapText="1"/>
    </xf>
    <xf numFmtId="0" fontId="64" fillId="0" borderId="76" xfId="0" applyFont="1" applyBorder="1" applyAlignment="1">
      <alignment horizontal="left" vertical="center" wrapText="1"/>
    </xf>
    <xf numFmtId="0" fontId="64" fillId="0" borderId="127" xfId="0" applyFont="1" applyBorder="1" applyAlignment="1">
      <alignment horizontal="center" vertical="center"/>
    </xf>
    <xf numFmtId="0" fontId="64" fillId="0" borderId="128" xfId="0" applyFont="1" applyBorder="1" applyAlignment="1">
      <alignment horizontal="center" vertical="center"/>
    </xf>
    <xf numFmtId="0" fontId="58" fillId="0" borderId="82" xfId="0" applyFont="1" applyBorder="1" applyAlignment="1">
      <alignment horizontal="center" vertical="center"/>
    </xf>
    <xf numFmtId="0" fontId="58" fillId="0" borderId="135" xfId="0" applyFont="1" applyBorder="1" applyAlignment="1">
      <alignment horizontal="center" vertical="center"/>
    </xf>
    <xf numFmtId="0" fontId="64" fillId="0" borderId="18" xfId="0" applyFont="1" applyBorder="1" applyAlignment="1">
      <alignment horizontal="left" vertical="center" wrapText="1"/>
    </xf>
    <xf numFmtId="0" fontId="64" fillId="0" borderId="19" xfId="0" applyFont="1" applyBorder="1" applyAlignment="1">
      <alignment horizontal="left" vertical="center" wrapText="1"/>
    </xf>
    <xf numFmtId="0" fontId="64" fillId="0" borderId="13" xfId="0" applyFont="1" applyBorder="1" applyAlignment="1">
      <alignment horizontal="left" vertical="center" wrapText="1"/>
    </xf>
    <xf numFmtId="185" fontId="64" fillId="0" borderId="18" xfId="0" applyNumberFormat="1" applyFont="1" applyBorder="1" applyAlignment="1">
      <alignment horizontal="center" wrapText="1"/>
    </xf>
    <xf numFmtId="185" fontId="64" fillId="0" borderId="13" xfId="0" applyNumberFormat="1" applyFont="1" applyBorder="1" applyAlignment="1">
      <alignment horizontal="center" wrapText="1"/>
    </xf>
    <xf numFmtId="0" fontId="64" fillId="0" borderId="13" xfId="0" applyFont="1" applyBorder="1" applyAlignment="1">
      <alignment horizontal="center" vertical="center"/>
    </xf>
    <xf numFmtId="185" fontId="58" fillId="0" borderId="11" xfId="0" applyNumberFormat="1" applyFont="1" applyBorder="1" applyAlignment="1">
      <alignment horizontal="center"/>
    </xf>
    <xf numFmtId="185" fontId="58" fillId="0" borderId="13" xfId="0" applyNumberFormat="1" applyFont="1" applyBorder="1" applyAlignment="1">
      <alignment horizontal="center"/>
    </xf>
    <xf numFmtId="185" fontId="58" fillId="0" borderId="18" xfId="0" applyNumberFormat="1" applyFont="1" applyBorder="1" applyAlignment="1">
      <alignment horizontal="center"/>
    </xf>
    <xf numFmtId="0" fontId="0" fillId="0" borderId="0" xfId="47" applyFont="1" applyAlignment="1">
      <alignment horizontal="left" vertical="center" wrapText="1"/>
    </xf>
    <xf numFmtId="0" fontId="1" fillId="0" borderId="0" xfId="47" applyAlignment="1">
      <alignment horizontal="left" vertical="center" wrapText="1"/>
    </xf>
    <xf numFmtId="0" fontId="1" fillId="0" borderId="136" xfId="47" applyBorder="1" applyAlignment="1">
      <alignment horizontal="center" vertical="center"/>
    </xf>
    <xf numFmtId="0" fontId="1" fillId="0" borderId="137" xfId="47" applyBorder="1" applyAlignment="1">
      <alignment horizontal="center" vertical="center"/>
    </xf>
    <xf numFmtId="0" fontId="1" fillId="0" borderId="98" xfId="47" applyBorder="1" applyAlignment="1">
      <alignment horizontal="center" vertical="center"/>
    </xf>
    <xf numFmtId="182" fontId="1" fillId="25" borderId="71" xfId="47" applyNumberFormat="1" applyFill="1" applyBorder="1" applyAlignment="1" applyProtection="1">
      <alignment horizontal="center" vertical="center"/>
      <protection locked="0"/>
    </xf>
    <xf numFmtId="182" fontId="1" fillId="25" borderId="138" xfId="47" applyNumberFormat="1" applyFill="1" applyBorder="1" applyAlignment="1" applyProtection="1">
      <alignment horizontal="center" vertical="center"/>
      <protection locked="0"/>
    </xf>
    <xf numFmtId="182" fontId="1" fillId="25" borderId="139" xfId="47" applyNumberFormat="1" applyFill="1" applyBorder="1" applyAlignment="1" applyProtection="1">
      <alignment horizontal="center" vertical="center"/>
      <protection locked="0"/>
    </xf>
    <xf numFmtId="3" fontId="1" fillId="0" borderId="140" xfId="47" applyNumberFormat="1" applyBorder="1" applyAlignment="1">
      <alignment horizontal="center" vertical="center"/>
    </xf>
    <xf numFmtId="3" fontId="1" fillId="0" borderId="141" xfId="47" applyNumberFormat="1" applyBorder="1" applyAlignment="1">
      <alignment horizontal="center" vertical="center"/>
    </xf>
    <xf numFmtId="0" fontId="1" fillId="25" borderId="0" xfId="47" applyFill="1" applyAlignment="1" applyProtection="1">
      <alignment vertical="top" wrapText="1"/>
      <protection locked="0"/>
    </xf>
    <xf numFmtId="0" fontId="20" fillId="0" borderId="20" xfId="0" applyFont="1" applyBorder="1" applyAlignment="1">
      <alignment horizontal="center"/>
    </xf>
    <xf numFmtId="0" fontId="20" fillId="0" borderId="22" xfId="0" applyFont="1" applyBorder="1" applyAlignment="1">
      <alignment horizontal="center"/>
    </xf>
    <xf numFmtId="0" fontId="20" fillId="0" borderId="38"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18" xfId="0" applyFont="1" applyBorder="1" applyAlignment="1">
      <alignment horizontal="center" vertical="center" shrinkToFit="1"/>
    </xf>
    <xf numFmtId="0" fontId="20" fillId="0" borderId="13" xfId="0" applyFont="1" applyBorder="1" applyAlignment="1">
      <alignment horizontal="center" vertical="center" shrinkToFit="1"/>
    </xf>
    <xf numFmtId="178" fontId="20" fillId="30" borderId="47" xfId="0" applyNumberFormat="1" applyFont="1" applyFill="1" applyBorder="1" applyAlignment="1">
      <alignment horizontal="right" vertical="center" shrinkToFit="1"/>
    </xf>
    <xf numFmtId="178" fontId="20" fillId="30" borderId="27" xfId="0" applyNumberFormat="1" applyFont="1" applyFill="1" applyBorder="1" applyAlignment="1">
      <alignment horizontal="right" vertical="center" shrinkToFit="1"/>
    </xf>
    <xf numFmtId="178" fontId="20" fillId="25" borderId="149" xfId="0" applyNumberFormat="1" applyFont="1" applyFill="1" applyBorder="1" applyAlignment="1" applyProtection="1">
      <alignment horizontal="right" vertical="center" wrapText="1"/>
      <protection locked="0"/>
    </xf>
    <xf numFmtId="178" fontId="20" fillId="25" borderId="145" xfId="0" applyNumberFormat="1" applyFont="1" applyFill="1" applyBorder="1" applyAlignment="1" applyProtection="1">
      <alignment horizontal="right" vertical="center" wrapText="1"/>
      <protection locked="0"/>
    </xf>
    <xf numFmtId="178" fontId="20" fillId="25" borderId="181" xfId="0" applyNumberFormat="1" applyFont="1" applyFill="1" applyBorder="1" applyAlignment="1" applyProtection="1">
      <alignment horizontal="right" vertical="center" wrapText="1"/>
      <protection locked="0"/>
    </xf>
    <xf numFmtId="178" fontId="20" fillId="25" borderId="155" xfId="0" applyNumberFormat="1" applyFont="1" applyFill="1" applyBorder="1" applyAlignment="1" applyProtection="1">
      <alignment horizontal="right" vertical="center" wrapText="1"/>
      <protection locked="0"/>
    </xf>
    <xf numFmtId="178" fontId="20" fillId="25" borderId="18" xfId="0" applyNumberFormat="1" applyFont="1" applyFill="1" applyBorder="1" applyAlignment="1" applyProtection="1">
      <alignment horizontal="right" vertical="center" wrapText="1"/>
      <protection locked="0"/>
    </xf>
    <xf numFmtId="178" fontId="20" fillId="25" borderId="13" xfId="0" applyNumberFormat="1" applyFont="1" applyFill="1" applyBorder="1" applyAlignment="1" applyProtection="1">
      <alignment horizontal="right" vertical="center" wrapText="1"/>
      <protection locked="0"/>
    </xf>
    <xf numFmtId="178" fontId="20" fillId="25" borderId="159" xfId="0" applyNumberFormat="1" applyFont="1" applyFill="1" applyBorder="1" applyAlignment="1" applyProtection="1">
      <alignment horizontal="right" vertical="center" wrapText="1"/>
      <protection locked="0"/>
    </xf>
    <xf numFmtId="178" fontId="20" fillId="25" borderId="182" xfId="0" applyNumberFormat="1" applyFont="1" applyFill="1" applyBorder="1" applyAlignment="1" applyProtection="1">
      <alignment horizontal="right" vertical="center" wrapText="1"/>
      <protection locked="0"/>
    </xf>
    <xf numFmtId="178" fontId="20" fillId="33" borderId="61" xfId="0" applyNumberFormat="1" applyFont="1" applyFill="1" applyBorder="1" applyAlignment="1">
      <alignment horizontal="right" vertical="center" shrinkToFit="1"/>
    </xf>
    <xf numFmtId="178" fontId="20" fillId="33" borderId="32" xfId="0" applyNumberFormat="1" applyFont="1" applyFill="1" applyBorder="1" applyAlignment="1">
      <alignment horizontal="right" vertical="center" shrinkToFit="1"/>
    </xf>
    <xf numFmtId="0" fontId="64" fillId="0" borderId="18" xfId="0" applyFont="1" applyBorder="1" applyAlignment="1">
      <alignment horizontal="center" vertical="center" shrinkToFit="1"/>
    </xf>
    <xf numFmtId="0" fontId="64" fillId="0" borderId="19" xfId="0" applyFont="1" applyBorder="1" applyAlignment="1">
      <alignment horizontal="center" vertical="center" shrinkToFit="1"/>
    </xf>
    <xf numFmtId="0" fontId="64" fillId="0" borderId="13" xfId="0" applyFont="1" applyBorder="1" applyAlignment="1">
      <alignment horizontal="center" vertical="center" shrinkToFit="1"/>
    </xf>
    <xf numFmtId="0" fontId="0" fillId="0" borderId="0" xfId="47" applyFont="1" applyAlignment="1">
      <alignment horizontal="left" vertical="top" wrapText="1"/>
    </xf>
    <xf numFmtId="0" fontId="1" fillId="0" borderId="0" xfId="47" applyAlignment="1">
      <alignment horizontal="left" vertical="top" wrapText="1"/>
    </xf>
    <xf numFmtId="0" fontId="1" fillId="0" borderId="136" xfId="46" applyBorder="1" applyAlignment="1">
      <alignment horizontal="center" vertical="center"/>
    </xf>
    <xf numFmtId="0" fontId="1" fillId="0" borderId="137" xfId="46" applyBorder="1" applyAlignment="1">
      <alignment horizontal="center" vertical="center"/>
    </xf>
    <xf numFmtId="0" fontId="1" fillId="0" borderId="98" xfId="46" applyBorder="1" applyAlignment="1">
      <alignment horizontal="center" vertical="center"/>
    </xf>
    <xf numFmtId="0" fontId="1" fillId="25" borderId="142" xfId="46" applyFill="1" applyBorder="1" applyAlignment="1" applyProtection="1">
      <alignment horizontal="center" vertical="center"/>
      <protection locked="0"/>
    </xf>
    <xf numFmtId="0" fontId="1" fillId="25" borderId="143" xfId="46" applyFill="1" applyBorder="1" applyAlignment="1" applyProtection="1">
      <alignment horizontal="center" vertical="center"/>
      <protection locked="0"/>
    </xf>
    <xf numFmtId="0" fontId="1" fillId="25" borderId="144" xfId="46" applyFill="1" applyBorder="1" applyAlignment="1" applyProtection="1">
      <alignment horizontal="center" vertical="center"/>
      <protection locked="0"/>
    </xf>
    <xf numFmtId="0" fontId="4" fillId="30" borderId="18" xfId="48" applyFont="1" applyFill="1" applyBorder="1" applyAlignment="1" applyProtection="1">
      <alignment horizontal="left" vertical="center" wrapText="1"/>
      <protection locked="0"/>
    </xf>
    <xf numFmtId="0" fontId="0" fillId="0" borderId="13" xfId="0" applyBorder="1" applyAlignment="1">
      <alignment horizontal="left" vertical="center" wrapText="1"/>
    </xf>
    <xf numFmtId="0" fontId="0" fillId="30" borderId="13" xfId="0" applyFill="1" applyBorder="1" applyAlignment="1">
      <alignment horizontal="left" vertical="center" wrapText="1"/>
    </xf>
    <xf numFmtId="0" fontId="4" fillId="0" borderId="18" xfId="48" applyFont="1" applyBorder="1" applyAlignment="1">
      <alignment horizontal="left" vertical="center" wrapText="1"/>
    </xf>
    <xf numFmtId="0" fontId="11" fillId="0" borderId="13" xfId="0" applyFont="1" applyBorder="1" applyAlignment="1">
      <alignment horizontal="left" vertical="center" wrapText="1"/>
    </xf>
    <xf numFmtId="0" fontId="4" fillId="0" borderId="13" xfId="48" applyFont="1" applyBorder="1" applyAlignment="1">
      <alignment horizontal="left" vertical="center" wrapText="1"/>
    </xf>
    <xf numFmtId="0" fontId="5" fillId="0" borderId="18" xfId="48" applyFont="1" applyBorder="1" applyAlignment="1">
      <alignment horizontal="left" vertical="center" wrapText="1"/>
    </xf>
    <xf numFmtId="0" fontId="5" fillId="0" borderId="18" xfId="48" applyFont="1" applyBorder="1" applyAlignment="1">
      <alignment horizontal="left" vertical="center" shrinkToFit="1"/>
    </xf>
    <xf numFmtId="0" fontId="0" fillId="0" borderId="13" xfId="0" applyBorder="1" applyAlignment="1">
      <alignment horizontal="left" vertical="center" shrinkToFit="1"/>
    </xf>
    <xf numFmtId="0" fontId="0" fillId="0" borderId="13" xfId="0" applyBorder="1" applyAlignment="1" applyProtection="1">
      <alignment horizontal="left" vertical="center" wrapText="1"/>
      <protection locked="0"/>
    </xf>
    <xf numFmtId="49" fontId="14" fillId="0" borderId="20" xfId="48" applyNumberFormat="1" applyFont="1" applyBorder="1" applyAlignment="1">
      <alignment horizontal="left" vertical="top" shrinkToFit="1"/>
    </xf>
    <xf numFmtId="0" fontId="53" fillId="0" borderId="22" xfId="0" applyFont="1" applyBorder="1" applyAlignment="1">
      <alignment horizontal="left" vertical="top" shrinkToFit="1"/>
    </xf>
    <xf numFmtId="49" fontId="5" fillId="0" borderId="0" xfId="0" applyNumberFormat="1" applyFont="1" applyAlignment="1" applyProtection="1">
      <alignment horizontal="center" vertical="center"/>
      <protection hidden="1"/>
    </xf>
    <xf numFmtId="49" fontId="5" fillId="24" borderId="18" xfId="0" applyNumberFormat="1" applyFont="1" applyFill="1" applyBorder="1" applyAlignment="1">
      <alignment horizontal="center" vertical="center"/>
    </xf>
    <xf numFmtId="0" fontId="5" fillId="0" borderId="11" xfId="0" applyFont="1" applyBorder="1" applyAlignment="1">
      <alignment horizontal="left" vertical="center" wrapText="1"/>
    </xf>
    <xf numFmtId="0" fontId="5" fillId="24" borderId="11" xfId="0" applyFont="1" applyFill="1" applyBorder="1" applyAlignment="1">
      <alignment horizontal="center" vertical="center" wrapText="1"/>
    </xf>
    <xf numFmtId="0" fontId="5" fillId="24" borderId="11" xfId="0" applyFont="1" applyFill="1" applyBorder="1" applyAlignment="1">
      <alignment horizontal="center" vertical="center"/>
    </xf>
    <xf numFmtId="0" fontId="5" fillId="0" borderId="20" xfId="0" applyFont="1" applyBorder="1" applyAlignment="1">
      <alignment horizontal="left" vertical="center" wrapText="1"/>
    </xf>
    <xf numFmtId="0" fontId="4" fillId="42" borderId="15" xfId="48" applyFont="1" applyFill="1" applyBorder="1" applyAlignment="1">
      <alignment horizontal="center" vertical="center" wrapText="1"/>
    </xf>
    <xf numFmtId="0" fontId="11" fillId="42" borderId="17" xfId="0" applyFont="1" applyFill="1" applyBorder="1" applyAlignment="1">
      <alignment horizontal="center" vertical="center" wrapText="1"/>
    </xf>
    <xf numFmtId="0" fontId="11" fillId="42" borderId="14" xfId="0" applyFont="1" applyFill="1" applyBorder="1" applyAlignment="1">
      <alignment horizontal="center" vertical="center" wrapText="1"/>
    </xf>
    <xf numFmtId="0" fontId="5" fillId="0" borderId="17" xfId="0" applyFont="1" applyBorder="1" applyAlignment="1">
      <alignment horizontal="center" vertical="center" wrapText="1"/>
    </xf>
    <xf numFmtId="0" fontId="0" fillId="0" borderId="14" xfId="0" applyBorder="1" applyAlignment="1">
      <alignment horizontal="center" vertical="center" wrapText="1"/>
    </xf>
    <xf numFmtId="0" fontId="5" fillId="39" borderId="11" xfId="0" applyFont="1" applyFill="1" applyBorder="1" applyAlignment="1">
      <alignment horizontal="center" vertical="center" wrapText="1"/>
    </xf>
    <xf numFmtId="0" fontId="5" fillId="39" borderId="11" xfId="0" applyFont="1" applyFill="1" applyBorder="1" applyAlignment="1">
      <alignment horizontal="center" vertical="center"/>
    </xf>
    <xf numFmtId="0" fontId="5" fillId="39" borderId="38" xfId="0" applyFont="1" applyFill="1" applyBorder="1" applyAlignment="1">
      <alignment horizontal="center" vertical="center" wrapText="1"/>
    </xf>
    <xf numFmtId="0" fontId="5" fillId="39" borderId="16" xfId="0" applyFont="1" applyFill="1" applyBorder="1" applyAlignment="1">
      <alignment horizontal="center" vertical="center" wrapText="1"/>
    </xf>
    <xf numFmtId="0" fontId="5" fillId="39" borderId="61" xfId="0" applyFont="1" applyFill="1" applyBorder="1" applyAlignment="1">
      <alignment horizontal="center" vertical="center" wrapText="1"/>
    </xf>
    <xf numFmtId="0" fontId="5" fillId="39" borderId="32" xfId="0" applyFont="1" applyFill="1" applyBorder="1" applyAlignment="1">
      <alignment horizontal="center" vertical="center" wrapText="1"/>
    </xf>
    <xf numFmtId="0" fontId="4" fillId="0" borderId="11" xfId="48" applyFont="1" applyBorder="1" applyAlignment="1">
      <alignment horizontal="left" vertical="center" wrapText="1"/>
    </xf>
    <xf numFmtId="0" fontId="0" fillId="0" borderId="11" xfId="0" applyBorder="1" applyAlignment="1">
      <alignment horizontal="left" vertical="center" wrapText="1"/>
    </xf>
    <xf numFmtId="49" fontId="5" fillId="24" borderId="10" xfId="0" applyNumberFormat="1" applyFont="1" applyFill="1" applyBorder="1" applyAlignment="1">
      <alignment horizontal="center" vertical="center"/>
    </xf>
    <xf numFmtId="49" fontId="5" fillId="24" borderId="12" xfId="0" applyNumberFormat="1" applyFont="1" applyFill="1" applyBorder="1" applyAlignment="1">
      <alignment horizontal="center" vertical="center"/>
    </xf>
    <xf numFmtId="49" fontId="5" fillId="24" borderId="13" xfId="0" applyNumberFormat="1" applyFont="1" applyFill="1" applyBorder="1" applyAlignment="1">
      <alignment horizontal="center" vertical="center"/>
    </xf>
    <xf numFmtId="49" fontId="5" fillId="24" borderId="11" xfId="0" applyNumberFormat="1" applyFont="1" applyFill="1" applyBorder="1" applyAlignment="1">
      <alignment horizontal="center" vertical="center"/>
    </xf>
    <xf numFmtId="49" fontId="5" fillId="24" borderId="20" xfId="0" applyNumberFormat="1" applyFont="1" applyFill="1" applyBorder="1" applyAlignment="1">
      <alignment horizontal="center" vertical="center"/>
    </xf>
    <xf numFmtId="49" fontId="5" fillId="24" borderId="22" xfId="0" applyNumberFormat="1" applyFont="1" applyFill="1" applyBorder="1" applyAlignment="1">
      <alignment horizontal="center" vertical="center"/>
    </xf>
    <xf numFmtId="0" fontId="5" fillId="24" borderId="38" xfId="0" applyFont="1" applyFill="1" applyBorder="1" applyAlignment="1">
      <alignment horizontal="center" vertical="center" wrapText="1"/>
    </xf>
    <xf numFmtId="0" fontId="5" fillId="24" borderId="16" xfId="0" applyFont="1" applyFill="1" applyBorder="1" applyAlignment="1">
      <alignment horizontal="center" vertical="center" wrapText="1"/>
    </xf>
    <xf numFmtId="0" fontId="5" fillId="24" borderId="61" xfId="0" applyFont="1" applyFill="1" applyBorder="1" applyAlignment="1">
      <alignment horizontal="center" vertical="center" wrapText="1"/>
    </xf>
    <xf numFmtId="0" fontId="5" fillId="24" borderId="32" xfId="0" applyFont="1" applyFill="1" applyBorder="1" applyAlignment="1">
      <alignment horizontal="center" vertical="center" wrapText="1"/>
    </xf>
    <xf numFmtId="0" fontId="4" fillId="0" borderId="18" xfId="48" applyFont="1" applyBorder="1" applyAlignment="1">
      <alignment horizontal="left" vertical="center" shrinkToFit="1"/>
    </xf>
    <xf numFmtId="0" fontId="5" fillId="0" borderId="13" xfId="48" applyFont="1" applyBorder="1" applyAlignment="1">
      <alignment horizontal="left" vertical="center" wrapText="1"/>
    </xf>
    <xf numFmtId="0" fontId="4" fillId="0" borderId="20" xfId="48" applyFont="1" applyBorder="1" applyAlignment="1">
      <alignment vertical="center" shrinkToFit="1"/>
    </xf>
    <xf numFmtId="0" fontId="0" fillId="0" borderId="22" xfId="0" applyBorder="1" applyAlignment="1">
      <alignment vertical="center" shrinkToFit="1"/>
    </xf>
    <xf numFmtId="189" fontId="5" fillId="24" borderId="20" xfId="0" applyNumberFormat="1" applyFont="1" applyFill="1" applyBorder="1" applyAlignment="1">
      <alignment vertical="center" shrinkToFit="1"/>
    </xf>
    <xf numFmtId="0" fontId="4" fillId="24" borderId="20" xfId="48" applyFont="1" applyFill="1" applyBorder="1" applyAlignment="1">
      <alignment vertical="center" shrinkToFit="1"/>
    </xf>
    <xf numFmtId="0" fontId="53" fillId="0" borderId="21" xfId="0" applyFont="1" applyBorder="1" applyAlignment="1">
      <alignment horizontal="left" vertical="top" shrinkToFit="1"/>
    </xf>
    <xf numFmtId="0" fontId="4" fillId="0" borderId="38" xfId="48" applyFont="1" applyBorder="1" applyAlignment="1">
      <alignment horizontal="left" vertical="center" wrapText="1"/>
    </xf>
    <xf numFmtId="0" fontId="0" fillId="0" borderId="16" xfId="0" applyBorder="1" applyAlignment="1">
      <alignment horizontal="left" vertical="center" wrapText="1"/>
    </xf>
    <xf numFmtId="0" fontId="0" fillId="0" borderId="61" xfId="0" applyBorder="1" applyAlignment="1">
      <alignment horizontal="left" vertical="center" wrapText="1"/>
    </xf>
    <xf numFmtId="0" fontId="0" fillId="0" borderId="32" xfId="0" applyBorder="1" applyAlignment="1">
      <alignment horizontal="left" vertical="center" wrapText="1"/>
    </xf>
    <xf numFmtId="185" fontId="5" fillId="25" borderId="20" xfId="0" applyNumberFormat="1" applyFont="1" applyFill="1" applyBorder="1" applyAlignment="1" applyProtection="1">
      <alignment vertical="center" shrinkToFit="1"/>
      <protection locked="0"/>
    </xf>
    <xf numFmtId="185" fontId="5" fillId="25" borderId="22" xfId="0" applyNumberFormat="1" applyFont="1" applyFill="1" applyBorder="1" applyAlignment="1" applyProtection="1">
      <alignment vertical="center" shrinkToFit="1"/>
      <protection locked="0"/>
    </xf>
    <xf numFmtId="49" fontId="11" fillId="0" borderId="18" xfId="0" applyNumberFormat="1" applyFont="1" applyBorder="1" applyAlignment="1">
      <alignment vertical="center" shrinkToFit="1"/>
    </xf>
    <xf numFmtId="0" fontId="0" fillId="0" borderId="13" xfId="0" applyBorder="1" applyAlignment="1">
      <alignment vertical="center"/>
    </xf>
    <xf numFmtId="49" fontId="14" fillId="0" borderId="16" xfId="0" applyNumberFormat="1" applyFont="1" applyBorder="1" applyAlignment="1">
      <alignment vertical="top" shrinkToFit="1"/>
    </xf>
    <xf numFmtId="0" fontId="53" fillId="0" borderId="27" xfId="0" applyFont="1" applyBorder="1" applyAlignment="1">
      <alignment vertical="top" shrinkToFit="1"/>
    </xf>
    <xf numFmtId="0" fontId="53" fillId="0" borderId="32" xfId="0" applyFont="1" applyBorder="1" applyAlignment="1">
      <alignment vertical="top" shrinkToFit="1"/>
    </xf>
    <xf numFmtId="49" fontId="11" fillId="0" borderId="35" xfId="0" applyNumberFormat="1" applyFont="1"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49" fontId="111" fillId="0" borderId="20" xfId="48" applyNumberFormat="1" applyFont="1" applyBorder="1" applyAlignment="1">
      <alignment horizontal="left" vertical="top" shrinkToFit="1"/>
    </xf>
    <xf numFmtId="178" fontId="5" fillId="24" borderId="20" xfId="0" applyNumberFormat="1" applyFont="1" applyFill="1" applyBorder="1" applyAlignment="1">
      <alignment vertical="center" shrinkToFit="1"/>
    </xf>
    <xf numFmtId="0" fontId="5" fillId="39" borderId="20" xfId="0" applyFont="1" applyFill="1" applyBorder="1" applyAlignment="1">
      <alignment vertical="center" shrinkToFit="1"/>
    </xf>
    <xf numFmtId="0" fontId="0" fillId="39" borderId="22" xfId="0" applyFill="1" applyBorder="1" applyAlignment="1">
      <alignment vertical="center" shrinkToFit="1"/>
    </xf>
    <xf numFmtId="199" fontId="5" fillId="0" borderId="20" xfId="0" applyNumberFormat="1" applyFont="1" applyBorder="1" applyAlignment="1">
      <alignment vertical="center" shrinkToFit="1"/>
    </xf>
    <xf numFmtId="199" fontId="5" fillId="0" borderId="20" xfId="0" applyNumberFormat="1" applyFont="1" applyBorder="1" applyAlignment="1">
      <alignment horizontal="right" vertical="center" shrinkToFit="1"/>
    </xf>
    <xf numFmtId="0" fontId="0" fillId="0" borderId="22" xfId="0" applyBorder="1" applyAlignment="1">
      <alignment horizontal="right" vertical="center" shrinkToFit="1"/>
    </xf>
    <xf numFmtId="0" fontId="71" fillId="39" borderId="18" xfId="48" applyFont="1" applyFill="1" applyBorder="1" applyAlignment="1" applyProtection="1">
      <alignment horizontal="left" vertical="center" wrapText="1"/>
      <protection locked="0"/>
    </xf>
    <xf numFmtId="0" fontId="0" fillId="39" borderId="13" xfId="0" applyFill="1" applyBorder="1" applyAlignment="1" applyProtection="1">
      <alignment horizontal="left" vertical="center" wrapText="1"/>
      <protection locked="0"/>
    </xf>
    <xf numFmtId="0" fontId="73" fillId="40" borderId="18" xfId="48" applyFont="1" applyFill="1" applyBorder="1" applyAlignment="1" applyProtection="1">
      <alignment horizontal="left" vertical="center" wrapText="1"/>
      <protection locked="0"/>
    </xf>
    <xf numFmtId="0" fontId="1" fillId="40" borderId="13" xfId="0" applyFont="1" applyFill="1" applyBorder="1" applyAlignment="1" applyProtection="1">
      <alignment horizontal="left" vertical="center" wrapText="1"/>
      <protection locked="0"/>
    </xf>
    <xf numFmtId="0" fontId="4" fillId="30" borderId="13" xfId="48" applyFont="1" applyFill="1" applyBorder="1" applyAlignment="1" applyProtection="1">
      <alignment horizontal="left" vertical="center" wrapText="1"/>
      <protection locked="0"/>
    </xf>
    <xf numFmtId="0" fontId="11" fillId="0" borderId="13" xfId="0" applyFont="1" applyBorder="1" applyAlignment="1">
      <alignment horizontal="left" vertical="center" shrinkToFit="1"/>
    </xf>
    <xf numFmtId="49" fontId="5" fillId="0" borderId="18" xfId="0" applyNumberFormat="1" applyFont="1" applyBorder="1" applyAlignment="1">
      <alignment horizontal="center" vertical="center"/>
    </xf>
    <xf numFmtId="49" fontId="5" fillId="0" borderId="35" xfId="0" applyNumberFormat="1" applyFont="1" applyBorder="1" applyAlignment="1">
      <alignment horizontal="left" vertical="center" wrapText="1"/>
    </xf>
    <xf numFmtId="0" fontId="0" fillId="0" borderId="34" xfId="0" applyBorder="1" applyAlignment="1">
      <alignment horizontal="left" vertical="center" wrapText="1"/>
    </xf>
    <xf numFmtId="49" fontId="5" fillId="0" borderId="33" xfId="0" applyNumberFormat="1" applyFont="1" applyBorder="1" applyAlignment="1">
      <alignment horizontal="left" vertical="center" wrapText="1"/>
    </xf>
    <xf numFmtId="49" fontId="5" fillId="0" borderId="34" xfId="0" applyNumberFormat="1" applyFont="1" applyBorder="1" applyAlignment="1">
      <alignment horizontal="left" vertical="center" wrapText="1"/>
    </xf>
    <xf numFmtId="49" fontId="5" fillId="0" borderId="11" xfId="0"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49" fontId="5" fillId="0" borderId="35" xfId="0" applyNumberFormat="1"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49" fontId="14" fillId="0" borderId="20" xfId="48" applyNumberFormat="1" applyFont="1" applyBorder="1" applyAlignment="1">
      <alignment horizontal="left" vertical="top" wrapText="1"/>
    </xf>
    <xf numFmtId="0" fontId="53" fillId="0" borderId="21" xfId="0" applyFont="1" applyBorder="1" applyAlignment="1">
      <alignment horizontal="left" vertical="top" wrapText="1"/>
    </xf>
    <xf numFmtId="0" fontId="53" fillId="0" borderId="22" xfId="0" applyFont="1" applyBorder="1" applyAlignment="1">
      <alignment horizontal="left" vertical="top" wrapText="1"/>
    </xf>
    <xf numFmtId="49" fontId="5" fillId="0" borderId="35" xfId="0" applyNumberFormat="1" applyFont="1" applyBorder="1" applyAlignment="1">
      <alignment vertical="center" wrapText="1"/>
    </xf>
    <xf numFmtId="0" fontId="0" fillId="0" borderId="34" xfId="0" applyBorder="1" applyAlignment="1">
      <alignment vertical="center" wrapText="1"/>
    </xf>
    <xf numFmtId="0" fontId="0" fillId="0" borderId="33" xfId="0" applyBorder="1" applyAlignment="1">
      <alignment vertical="center" wrapText="1"/>
    </xf>
    <xf numFmtId="49" fontId="14" fillId="0" borderId="21" xfId="48" applyNumberFormat="1" applyFont="1" applyBorder="1" applyAlignment="1">
      <alignment horizontal="left" vertical="top" wrapText="1"/>
    </xf>
    <xf numFmtId="49" fontId="14" fillId="0" borderId="20" xfId="0" applyNumberFormat="1" applyFont="1" applyBorder="1" applyAlignment="1">
      <alignment vertical="top" wrapText="1"/>
    </xf>
    <xf numFmtId="0" fontId="14" fillId="0" borderId="21" xfId="0" applyFont="1" applyBorder="1" applyAlignment="1">
      <alignment vertical="top" wrapText="1"/>
    </xf>
    <xf numFmtId="0" fontId="14" fillId="0" borderId="22" xfId="0" applyFont="1" applyBorder="1" applyAlignment="1">
      <alignment vertical="top"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49" fontId="14" fillId="0" borderId="22" xfId="0" applyNumberFormat="1" applyFont="1" applyBorder="1" applyAlignment="1">
      <alignment horizontal="left" vertical="center" wrapText="1"/>
    </xf>
    <xf numFmtId="49" fontId="14" fillId="0" borderId="35"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34" xfId="0" applyNumberFormat="1" applyFont="1" applyBorder="1" applyAlignment="1">
      <alignment horizontal="left" vertical="center" wrapText="1"/>
    </xf>
    <xf numFmtId="49" fontId="14" fillId="0" borderId="20" xfId="0" applyNumberFormat="1" applyFont="1" applyBorder="1" applyAlignment="1">
      <alignment vertical="top"/>
    </xf>
    <xf numFmtId="0" fontId="14" fillId="0" borderId="22" xfId="0" applyFont="1" applyBorder="1" applyAlignment="1">
      <alignment vertical="top"/>
    </xf>
    <xf numFmtId="49" fontId="5" fillId="0" borderId="11" xfId="0" applyNumberFormat="1" applyFont="1" applyBorder="1" applyAlignment="1">
      <alignment vertical="center"/>
    </xf>
    <xf numFmtId="49" fontId="5" fillId="0" borderId="18" xfId="0" applyNumberFormat="1" applyFont="1" applyBorder="1" applyAlignment="1">
      <alignment vertical="center"/>
    </xf>
    <xf numFmtId="49" fontId="5" fillId="0" borderId="13" xfId="0" applyNumberFormat="1" applyFont="1" applyBorder="1" applyAlignment="1">
      <alignment vertic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49" fontId="14" fillId="0" borderId="35" xfId="0" applyNumberFormat="1"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vertical="center"/>
    </xf>
    <xf numFmtId="0" fontId="14" fillId="0" borderId="21" xfId="0" applyFont="1" applyBorder="1" applyAlignment="1">
      <alignment vertical="top"/>
    </xf>
    <xf numFmtId="0" fontId="0" fillId="0" borderId="11" xfId="0" applyBorder="1" applyAlignment="1">
      <alignment horizontal="left" shrinkToFit="1"/>
    </xf>
    <xf numFmtId="0" fontId="0" fillId="0" borderId="11" xfId="0" applyBorder="1" applyAlignment="1">
      <alignment horizontal="left"/>
    </xf>
    <xf numFmtId="49" fontId="14" fillId="0" borderId="20" xfId="0" applyNumberFormat="1" applyFont="1" applyBorder="1" applyAlignment="1">
      <alignment horizontal="left" vertical="center" wrapText="1" shrinkToFit="1"/>
    </xf>
    <xf numFmtId="49" fontId="14" fillId="0" borderId="22" xfId="0" applyNumberFormat="1" applyFont="1" applyBorder="1" applyAlignment="1">
      <alignment horizontal="left" vertical="center" wrapText="1" shrinkToFit="1"/>
    </xf>
    <xf numFmtId="185" fontId="5" fillId="24" borderId="20" xfId="0" applyNumberFormat="1" applyFont="1" applyFill="1" applyBorder="1" applyAlignment="1">
      <alignment vertical="center" shrinkToFit="1"/>
    </xf>
    <xf numFmtId="185" fontId="5" fillId="24" borderId="22" xfId="0" applyNumberFormat="1" applyFont="1" applyFill="1" applyBorder="1" applyAlignment="1">
      <alignment vertical="center" shrinkToFit="1"/>
    </xf>
    <xf numFmtId="185" fontId="5" fillId="24" borderId="20" xfId="0" applyNumberFormat="1" applyFont="1" applyFill="1" applyBorder="1" applyAlignment="1">
      <alignment horizontal="right" vertical="center" shrinkToFit="1"/>
    </xf>
    <xf numFmtId="185" fontId="5" fillId="24" borderId="22" xfId="0" applyNumberFormat="1" applyFont="1" applyFill="1" applyBorder="1" applyAlignment="1">
      <alignment horizontal="right" vertical="center" shrinkToFit="1"/>
    </xf>
    <xf numFmtId="178" fontId="5" fillId="25" borderId="20" xfId="0" applyNumberFormat="1" applyFont="1" applyFill="1" applyBorder="1" applyAlignment="1" applyProtection="1">
      <alignment horizontal="right" vertical="center" shrinkToFit="1"/>
      <protection locked="0"/>
    </xf>
    <xf numFmtId="178" fontId="5" fillId="25" borderId="22" xfId="0" applyNumberFormat="1" applyFont="1" applyFill="1" applyBorder="1" applyAlignment="1" applyProtection="1">
      <alignment horizontal="right" vertical="center" shrinkToFit="1"/>
      <protection locked="0"/>
    </xf>
    <xf numFmtId="185" fontId="5" fillId="30" borderId="20" xfId="0" applyNumberFormat="1" applyFont="1" applyFill="1" applyBorder="1" applyAlignment="1" applyProtection="1">
      <alignment vertical="center" shrinkToFit="1"/>
      <protection locked="0"/>
    </xf>
    <xf numFmtId="185" fontId="5" fillId="30" borderId="22" xfId="0" applyNumberFormat="1" applyFont="1" applyFill="1" applyBorder="1" applyAlignment="1" applyProtection="1">
      <alignment vertical="center" shrinkToFit="1"/>
      <protection locked="0"/>
    </xf>
    <xf numFmtId="49" fontId="14" fillId="0" borderId="22" xfId="48" applyNumberFormat="1" applyFont="1" applyBorder="1" applyAlignment="1">
      <alignment horizontal="left" vertical="top" wrapText="1"/>
    </xf>
    <xf numFmtId="49" fontId="5" fillId="24" borderId="38" xfId="0" applyNumberFormat="1" applyFont="1" applyFill="1" applyBorder="1" applyAlignment="1">
      <alignment horizontal="center" vertical="center"/>
    </xf>
    <xf numFmtId="49" fontId="5" fillId="24" borderId="16" xfId="0" applyNumberFormat="1" applyFont="1" applyFill="1" applyBorder="1" applyAlignment="1">
      <alignment horizontal="center" vertical="center"/>
    </xf>
    <xf numFmtId="178" fontId="5" fillId="39" borderId="20" xfId="0" applyNumberFormat="1" applyFont="1" applyFill="1" applyBorder="1" applyAlignment="1">
      <alignment horizontal="right" vertical="center" shrinkToFit="1"/>
    </xf>
    <xf numFmtId="178" fontId="5" fillId="39" borderId="22" xfId="0" applyNumberFormat="1" applyFont="1" applyFill="1" applyBorder="1" applyAlignment="1">
      <alignment horizontal="right" vertical="center" shrinkToFit="1"/>
    </xf>
    <xf numFmtId="0" fontId="0" fillId="0" borderId="11" xfId="0" applyBorder="1"/>
    <xf numFmtId="38" fontId="5" fillId="24" borderId="20" xfId="34" applyFont="1" applyFill="1" applyBorder="1" applyAlignment="1" applyProtection="1">
      <alignment horizontal="right" vertical="center"/>
    </xf>
    <xf numFmtId="38" fontId="5" fillId="24" borderId="21" xfId="34" applyFont="1" applyFill="1" applyBorder="1" applyAlignment="1" applyProtection="1">
      <alignment horizontal="right" vertical="center"/>
    </xf>
    <xf numFmtId="49" fontId="14" fillId="0" borderId="33" xfId="0" applyNumberFormat="1" applyFont="1" applyBorder="1" applyAlignment="1">
      <alignment horizontal="left" vertical="center"/>
    </xf>
    <xf numFmtId="49" fontId="14" fillId="0" borderId="34" xfId="0" applyNumberFormat="1" applyFont="1" applyBorder="1" applyAlignment="1">
      <alignment horizontal="left" vertical="center"/>
    </xf>
    <xf numFmtId="0" fontId="0" fillId="39" borderId="22" xfId="0" applyFill="1" applyBorder="1" applyAlignment="1">
      <alignment horizontal="right" vertical="center" shrinkToFit="1"/>
    </xf>
    <xf numFmtId="0" fontId="53" fillId="0" borderId="33" xfId="0" applyFont="1" applyBorder="1" applyAlignment="1">
      <alignment horizontal="left" vertical="center"/>
    </xf>
    <xf numFmtId="49" fontId="14" fillId="0" borderId="20" xfId="48" applyNumberFormat="1" applyFont="1" applyBorder="1" applyAlignment="1">
      <alignment horizontal="left" vertical="center" wrapText="1"/>
    </xf>
    <xf numFmtId="0" fontId="53" fillId="0" borderId="21" xfId="0" applyFont="1" applyBorder="1" applyAlignment="1">
      <alignment horizontal="left" vertical="center" wrapText="1"/>
    </xf>
    <xf numFmtId="0" fontId="53" fillId="0" borderId="22" xfId="0" applyFont="1" applyBorder="1" applyAlignment="1">
      <alignment horizontal="left" vertical="center" wrapText="1"/>
    </xf>
    <xf numFmtId="0" fontId="53" fillId="0" borderId="34" xfId="0" applyFont="1" applyBorder="1" applyAlignment="1">
      <alignment vertical="center"/>
    </xf>
    <xf numFmtId="49" fontId="14" fillId="0" borderId="20" xfId="48" applyNumberFormat="1" applyFont="1" applyBorder="1" applyAlignment="1">
      <alignment vertical="center"/>
    </xf>
    <xf numFmtId="0" fontId="53" fillId="0" borderId="22" xfId="0" applyFont="1" applyBorder="1" applyAlignment="1">
      <alignment vertical="center"/>
    </xf>
    <xf numFmtId="0" fontId="53" fillId="0" borderId="34" xfId="0" applyFont="1" applyBorder="1" applyAlignment="1">
      <alignment horizontal="left" vertical="center"/>
    </xf>
    <xf numFmtId="0" fontId="14" fillId="0" borderId="11" xfId="0" applyFont="1" applyBorder="1" applyAlignment="1">
      <alignment vertical="top"/>
    </xf>
    <xf numFmtId="0" fontId="14" fillId="0" borderId="20" xfId="0" applyFont="1" applyBorder="1" applyAlignment="1">
      <alignment horizontal="left" vertical="top"/>
    </xf>
    <xf numFmtId="0" fontId="14" fillId="0" borderId="21" xfId="0" applyFont="1" applyBorder="1" applyAlignment="1">
      <alignment horizontal="left" vertical="top"/>
    </xf>
    <xf numFmtId="0" fontId="53" fillId="0" borderId="21" xfId="0" applyFont="1" applyBorder="1" applyAlignment="1">
      <alignment horizontal="left" vertical="top"/>
    </xf>
    <xf numFmtId="0" fontId="53" fillId="0" borderId="22" xfId="0" applyFont="1" applyBorder="1" applyAlignment="1">
      <alignment horizontal="left" vertical="top"/>
    </xf>
    <xf numFmtId="0" fontId="76" fillId="0" borderId="20" xfId="48" applyFont="1" applyBorder="1" applyAlignment="1">
      <alignment horizontal="left" vertical="center" wrapText="1"/>
    </xf>
    <xf numFmtId="185" fontId="5" fillId="24" borderId="11" xfId="0" applyNumberFormat="1" applyFont="1" applyFill="1" applyBorder="1" applyAlignment="1">
      <alignment horizontal="right" vertical="center" shrinkToFit="1"/>
    </xf>
    <xf numFmtId="0" fontId="53" fillId="0" borderId="11" xfId="0" applyFont="1" applyBorder="1" applyAlignment="1">
      <alignment vertical="top"/>
    </xf>
    <xf numFmtId="0" fontId="76" fillId="0" borderId="11" xfId="48" applyFont="1" applyBorder="1" applyAlignment="1">
      <alignment vertical="center" wrapText="1"/>
    </xf>
    <xf numFmtId="0" fontId="53" fillId="0" borderId="11" xfId="0" applyFont="1" applyBorder="1" applyAlignment="1">
      <alignmen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cellXfs>
  <cellStyles count="51">
    <cellStyle name="20% - アクセント 1 2" xfId="1" xr:uid="{2521B839-7816-4EC5-A8BB-069166A5DA29}"/>
    <cellStyle name="20% - アクセント 2 2" xfId="2" xr:uid="{E22AF23F-D93B-4438-8FBC-353447E55450}"/>
    <cellStyle name="20% - アクセント 3 2" xfId="3" xr:uid="{41D482AE-A268-4383-8B04-5A6E3090977D}"/>
    <cellStyle name="20% - アクセント 4 2" xfId="4" xr:uid="{8DC77C93-4DDF-44E3-A167-CD9D26D12422}"/>
    <cellStyle name="20% - アクセント 5 2" xfId="5" xr:uid="{687C1C93-DEC0-4A8A-A763-A176AAD377B2}"/>
    <cellStyle name="20% - アクセント 6 2" xfId="6" xr:uid="{4C5BCBAB-CFFC-41CC-A3C4-74BDE08E5A9F}"/>
    <cellStyle name="40% - アクセント 1 2" xfId="7" xr:uid="{007449BB-BF58-46BE-82D7-A368E5F59D74}"/>
    <cellStyle name="40% - アクセント 2 2" xfId="8" xr:uid="{36203D43-383B-4A87-9944-13D602248584}"/>
    <cellStyle name="40% - アクセント 3 2" xfId="9" xr:uid="{4EB7E3C8-91A7-4ECD-9305-98909128ADE5}"/>
    <cellStyle name="40% - アクセント 4 2" xfId="10" xr:uid="{61AC075D-C68F-48CD-804C-47764A6A30C2}"/>
    <cellStyle name="40% - アクセント 5 2" xfId="11" xr:uid="{0EBDC965-D35E-4EF8-8551-1A1935D06720}"/>
    <cellStyle name="40% - アクセント 6 2" xfId="12" xr:uid="{6796BEF7-E532-47D5-A547-09376E051CE4}"/>
    <cellStyle name="60% - アクセント 1 2" xfId="13" xr:uid="{0BB61ACB-BC87-40A3-8399-CC0F6238FF8A}"/>
    <cellStyle name="60% - アクセント 2 2" xfId="14" xr:uid="{071EC51C-996F-41BB-8243-141BB92CE926}"/>
    <cellStyle name="60% - アクセント 3 2" xfId="15" xr:uid="{31180449-A6E7-46D6-AE35-7F15ED9B239E}"/>
    <cellStyle name="60% - アクセント 4 2" xfId="16" xr:uid="{4F43D9A3-AA55-41DE-AD15-981E9088E56C}"/>
    <cellStyle name="60% - アクセント 5 2" xfId="17" xr:uid="{19293A9E-7BF5-455B-A62E-0F744130DF3A}"/>
    <cellStyle name="60% - アクセント 6 2" xfId="18" xr:uid="{DC16F548-84D8-4C58-9CF8-C6BFBA8629E5}"/>
    <cellStyle name="アクセント 1 2" xfId="19" xr:uid="{AA7716AB-17AE-40E7-985E-370F19937F78}"/>
    <cellStyle name="アクセント 2 2" xfId="20" xr:uid="{8701E8EA-DCFD-4116-9B3B-8AA45687936D}"/>
    <cellStyle name="アクセント 3 2" xfId="21" xr:uid="{57042CC9-C197-4F20-84F3-89106DFFE227}"/>
    <cellStyle name="アクセント 4 2" xfId="22" xr:uid="{0587533C-80DC-429A-A895-36876B5522DD}"/>
    <cellStyle name="アクセント 5 2" xfId="23" xr:uid="{3FD21428-4AC8-4F69-8299-3C973F1C4365}"/>
    <cellStyle name="アクセント 6 2" xfId="24" xr:uid="{2F35A75B-A4BF-43F3-B0B7-8AC2BC690043}"/>
    <cellStyle name="タイトル 2" xfId="25" xr:uid="{B2DB4D6A-22FA-43F1-8A1E-E78870FF05CD}"/>
    <cellStyle name="チェック セル 2" xfId="26" xr:uid="{F8D250E8-D83D-4D45-BF70-5EE93AF77F28}"/>
    <cellStyle name="どちらでもない 2" xfId="27" xr:uid="{71A0AB3B-BB11-4AE6-B135-85201C6658B4}"/>
    <cellStyle name="ハイパーリンク" xfId="28" builtinId="8"/>
    <cellStyle name="メモ 2" xfId="29" xr:uid="{C2554F2F-74A7-415A-B828-A430FEB5BCC2}"/>
    <cellStyle name="リンク セル 2" xfId="30" xr:uid="{D2A34EF4-BC89-427D-888F-759BF2EE969B}"/>
    <cellStyle name="悪い 2" xfId="31" xr:uid="{387228C4-3ACC-42AA-9529-B44F26EA442D}"/>
    <cellStyle name="計算 2" xfId="32" xr:uid="{94070063-16EF-4A26-9DF7-C46620E5BC0B}"/>
    <cellStyle name="警告文 2" xfId="33" xr:uid="{BF779731-DB1E-465F-B7BD-E2452337BBD4}"/>
    <cellStyle name="桁区切り" xfId="34" builtinId="6"/>
    <cellStyle name="見出し 1 2" xfId="35" xr:uid="{2C1F366A-9E2B-49ED-BC05-EAAE11BD8370}"/>
    <cellStyle name="見出し 2 2" xfId="36" xr:uid="{5D5D1407-DAE2-4721-8172-546C824BBB6B}"/>
    <cellStyle name="見出し 3 2" xfId="37" xr:uid="{F452A47F-5ACC-4C99-BB50-0381B2670616}"/>
    <cellStyle name="見出し 4 2" xfId="38" xr:uid="{D9D43170-6A85-4925-A74E-652A87F0E8C2}"/>
    <cellStyle name="集計 2" xfId="39" xr:uid="{747BCDA9-FE45-463B-B95F-34A86796AA58}"/>
    <cellStyle name="出力 2" xfId="40" xr:uid="{9515ECF8-A6AF-420C-AE8F-E642FDC8D4A6}"/>
    <cellStyle name="説明文 2" xfId="41" xr:uid="{7979DFBB-B522-47EA-8A4A-8A165819BBB1}"/>
    <cellStyle name="入力 2" xfId="42" xr:uid="{D8B45B06-C256-48CC-98CA-838D985FF48D}"/>
    <cellStyle name="標準" xfId="0" builtinId="0"/>
    <cellStyle name="標準 2" xfId="43" xr:uid="{901A4A9D-6333-4FD3-999E-E1764EAEB461}"/>
    <cellStyle name="標準 2 2" xfId="44" xr:uid="{DE9D7B3B-1E9F-44D6-AE0A-B0776D0DD4E2}"/>
    <cellStyle name="標準 3" xfId="45" xr:uid="{A7D18AAA-727B-4E4C-AB83-B90D2BC536A7}"/>
    <cellStyle name="標準_23_yukamenseki" xfId="46" xr:uid="{9BDBC5D5-8310-48CC-B059-9F729AF2626E}"/>
    <cellStyle name="標準_24_syukkagaku" xfId="47" xr:uid="{DADD20EA-8038-4C3F-9A86-CFA7B44B8C3D}"/>
    <cellStyle name="標準_CO2" xfId="48" xr:uid="{1DC02F19-658F-4392-A8EF-6E22E469335C}"/>
    <cellStyle name="標準_追加様式（自家用車、荷主の報告書）070323提供" xfId="49" xr:uid="{983343A7-05EA-49EA-877B-160B0A0412AC}"/>
    <cellStyle name="良い 2" xfId="50" xr:uid="{1A7D8F83-4B4C-4987-9E80-7754D8998E0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hyperlink" Target="http://www.kankyo.pref.hyogo.lg.jp/JPN/apr/topics/tikyu_ondanka/27_joureitaisyou/koujou/27_manual.pdf#page=34" TargetMode="Externa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50800</xdr:colOff>
      <xdr:row>23</xdr:row>
      <xdr:rowOff>19050</xdr:rowOff>
    </xdr:from>
    <xdr:to>
      <xdr:col>24</xdr:col>
      <xdr:colOff>190500</xdr:colOff>
      <xdr:row>25</xdr:row>
      <xdr:rowOff>152400</xdr:rowOff>
    </xdr:to>
    <xdr:sp macro="" textlink="">
      <xdr:nvSpPr>
        <xdr:cNvPr id="142670" name="AutoShape 2">
          <a:extLst>
            <a:ext uri="{FF2B5EF4-FFF2-40B4-BE49-F238E27FC236}">
              <a16:creationId xmlns:a16="http://schemas.microsoft.com/office/drawing/2014/main" id="{FBD5504B-CDEE-FFB0-A71F-CA0E320300BA}"/>
            </a:ext>
          </a:extLst>
        </xdr:cNvPr>
        <xdr:cNvSpPr>
          <a:spLocks/>
        </xdr:cNvSpPr>
      </xdr:nvSpPr>
      <xdr:spPr bwMode="auto">
        <a:xfrm>
          <a:off x="6477000" y="4483100"/>
          <a:ext cx="419100" cy="717550"/>
        </a:xfrm>
        <a:prstGeom prst="rightBrace">
          <a:avLst>
            <a:gd name="adj1" fmla="val 13943"/>
            <a:gd name="adj2" fmla="val 5012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228600</xdr:colOff>
      <xdr:row>23</xdr:row>
      <xdr:rowOff>231322</xdr:rowOff>
    </xdr:from>
    <xdr:ext cx="3194906" cy="432051"/>
    <xdr:sp macro="" textlink="">
      <xdr:nvSpPr>
        <xdr:cNvPr id="11267" name="Text Box 3">
          <a:extLst>
            <a:ext uri="{FF2B5EF4-FFF2-40B4-BE49-F238E27FC236}">
              <a16:creationId xmlns:a16="http://schemas.microsoft.com/office/drawing/2014/main" id="{1255259E-6210-7F98-20C2-34B16D482AFE}"/>
            </a:ext>
          </a:extLst>
        </xdr:cNvPr>
        <xdr:cNvSpPr txBox="1">
          <a:spLocks noChangeArrowheads="1"/>
        </xdr:cNvSpPr>
      </xdr:nvSpPr>
      <xdr:spPr bwMode="auto">
        <a:xfrm>
          <a:off x="7432221" y="4925786"/>
          <a:ext cx="3169104" cy="41870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本エクセルファイル中の別シートに入力すると自動的に転記されるため、ここでは入力不要です。</a:t>
          </a:r>
          <a:endParaRPr lang="ja-JP" altLang="en-US"/>
        </a:p>
      </xdr:txBody>
    </xdr:sp>
    <xdr:clientData/>
  </xdr:oneCellAnchor>
  <xdr:oneCellAnchor>
    <xdr:from>
      <xdr:col>23</xdr:col>
      <xdr:colOff>165099</xdr:colOff>
      <xdr:row>3</xdr:row>
      <xdr:rowOff>54428</xdr:rowOff>
    </xdr:from>
    <xdr:ext cx="6283074" cy="3987918"/>
    <xdr:sp macro="" textlink="">
      <xdr:nvSpPr>
        <xdr:cNvPr id="11277" name="Text Box 5">
          <a:extLst>
            <a:ext uri="{FF2B5EF4-FFF2-40B4-BE49-F238E27FC236}">
              <a16:creationId xmlns:a16="http://schemas.microsoft.com/office/drawing/2014/main" id="{2F6DAEE8-61B4-6863-EC98-89F5C0A4069D}"/>
            </a:ext>
          </a:extLst>
        </xdr:cNvPr>
        <xdr:cNvSpPr txBox="1">
          <a:spLocks noChangeArrowheads="1"/>
        </xdr:cNvSpPr>
      </xdr:nvSpPr>
      <xdr:spPr bwMode="auto">
        <a:xfrm>
          <a:off x="7056663" y="585107"/>
          <a:ext cx="6278337" cy="4068536"/>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※提出前に、以下の点を再確認してください。</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FF"/>
              </a:solidFill>
              <a:latin typeface="ＭＳ Ｐゴシック"/>
              <a:ea typeface="+mn-ea"/>
            </a:rPr>
            <a:t>・「報告書」シートのセルT2の「事業所番号」は入力されていますか。</a:t>
          </a:r>
        </a:p>
        <a:p>
          <a:pPr algn="l" rtl="0">
            <a:defRPr sz="1000"/>
          </a:pPr>
          <a:r>
            <a:rPr lang="ja-JP" altLang="en-US" sz="1400" b="0" i="0" u="none" strike="noStrike" baseline="0">
              <a:solidFill>
                <a:srgbClr val="0000FF"/>
              </a:solidFill>
              <a:latin typeface="ＭＳ Ｐゴシック"/>
              <a:ea typeface="ＭＳ Ｐゴシック"/>
            </a:rPr>
            <a:t>・「報告書」シートのセルG23の産業分類は、</a:t>
          </a:r>
          <a:r>
            <a:rPr lang="en-US" altLang="ja-JP" sz="1400" b="0" i="0" u="none" strike="noStrike" baseline="0">
              <a:solidFill>
                <a:srgbClr val="0000FF"/>
              </a:solidFill>
              <a:latin typeface="ＭＳ Ｐゴシック"/>
              <a:ea typeface="ＭＳ Ｐゴシック"/>
            </a:rPr>
            <a:t>R5.6</a:t>
          </a:r>
          <a:r>
            <a:rPr lang="ja-JP" altLang="en-US" sz="1400" b="0" i="0" u="none" strike="noStrike" baseline="0">
              <a:solidFill>
                <a:srgbClr val="0000FF"/>
              </a:solidFill>
              <a:latin typeface="ＭＳ Ｐゴシック"/>
              <a:ea typeface="ＭＳ Ｐゴシック"/>
            </a:rPr>
            <a:t>改定を反映した最新のものです</a:t>
          </a:r>
        </a:p>
        <a:p>
          <a:pPr algn="l" rtl="0">
            <a:defRPr sz="1000"/>
          </a:pPr>
          <a:r>
            <a:rPr lang="ja-JP" altLang="en-US" sz="1400" b="0" i="0" u="none" strike="noStrike" baseline="0">
              <a:solidFill>
                <a:srgbClr val="0000FF"/>
              </a:solidFill>
              <a:latin typeface="ＭＳ Ｐゴシック"/>
              <a:ea typeface="ＭＳ Ｐゴシック"/>
            </a:rPr>
            <a:t>　か。念のため、再度ここで確認してください。</a:t>
          </a:r>
        </a:p>
        <a:p>
          <a:pPr algn="l" rtl="0">
            <a:defRPr sz="1000"/>
          </a:pPr>
          <a:r>
            <a:rPr lang="ja-JP" altLang="en-US" sz="1400" b="0" i="0" u="none" strike="noStrike" baseline="0">
              <a:solidFill>
                <a:srgbClr val="0000FF"/>
              </a:solidFill>
              <a:latin typeface="ＭＳ Ｐゴシック"/>
              <a:ea typeface="ＭＳ Ｐゴシック"/>
            </a:rPr>
            <a:t>　</a:t>
          </a:r>
          <a:r>
            <a:rPr lang="en-US" altLang="ja-JP" sz="1400" b="0" i="0" u="none" strike="noStrike" baseline="0">
              <a:solidFill>
                <a:srgbClr val="0000FF"/>
              </a:solidFill>
              <a:latin typeface="ＭＳ Ｐゴシック"/>
              <a:ea typeface="ＭＳ Ｐゴシック"/>
            </a:rPr>
            <a:t>https://www.soumu.go.jp/toukei_toukatsu/index/seido/sangyo/R05index.htm</a:t>
          </a:r>
        </a:p>
        <a:p>
          <a:pPr algn="l" rtl="0">
            <a:lnSpc>
              <a:spcPts val="1700"/>
            </a:lnSpc>
            <a:defRPr sz="1000"/>
          </a:pPr>
          <a:r>
            <a:rPr lang="ja-JP" altLang="en-US" sz="1400" b="0" i="0" u="none" strike="noStrike" baseline="0">
              <a:solidFill>
                <a:srgbClr val="0000FF"/>
              </a:solidFill>
              <a:latin typeface="ＭＳ Ｐゴシック"/>
              <a:ea typeface="+mn-ea"/>
            </a:rPr>
            <a:t>・ファイル名は事業所番号＋事業所名＋様式名等、判別しやすいものとしてください。</a:t>
          </a:r>
        </a:p>
        <a:p>
          <a:pPr algn="l" rtl="0">
            <a:lnSpc>
              <a:spcPts val="1700"/>
            </a:lnSpc>
            <a:defRPr sz="1000"/>
          </a:pPr>
          <a:r>
            <a:rPr lang="ja-JP" altLang="en-US" sz="1400" b="0" i="0" u="none" strike="noStrike" baseline="0">
              <a:solidFill>
                <a:srgbClr val="0000FF"/>
              </a:solidFill>
              <a:latin typeface="ＭＳ Ｐゴシック"/>
              <a:ea typeface="+mn-ea"/>
            </a:rPr>
            <a:t>　　例：</a:t>
          </a:r>
          <a:r>
            <a:rPr lang="en-US" altLang="ja-JP" sz="1400" b="0" i="0" u="none" strike="noStrike" baseline="0">
              <a:solidFill>
                <a:srgbClr val="0000FF"/>
              </a:solidFill>
              <a:latin typeface="ＭＳ Ｐゴシック"/>
              <a:ea typeface="+mn-ea"/>
            </a:rPr>
            <a:t>100999</a:t>
          </a:r>
          <a:r>
            <a:rPr lang="ja-JP" altLang="en-US" sz="1400" b="0" i="0" u="none" strike="noStrike" baseline="0">
              <a:solidFill>
                <a:srgbClr val="0000FF"/>
              </a:solidFill>
              <a:latin typeface="ＭＳ Ｐゴシック"/>
              <a:ea typeface="+mn-ea"/>
            </a:rPr>
            <a:t>兵庫工業（神戸工場）報告書</a:t>
          </a:r>
          <a:r>
            <a:rPr lang="en-US" altLang="ja-JP" sz="1400" b="0" i="0" u="none" strike="noStrike" baseline="0">
              <a:solidFill>
                <a:srgbClr val="0000FF"/>
              </a:solidFill>
              <a:latin typeface="ＭＳ Ｐゴシック"/>
              <a:ea typeface="+mn-ea"/>
            </a:rPr>
            <a:t>.xls</a:t>
          </a:r>
          <a:r>
            <a:rPr lang="ja-JP" altLang="en-US" sz="1400" b="0" i="0" u="none" strike="noStrike" baseline="0">
              <a:solidFill>
                <a:srgbClr val="0000FF"/>
              </a:solidFill>
              <a:latin typeface="ＭＳ Ｐゴシック"/>
              <a:ea typeface="+mn-ea"/>
            </a:rPr>
            <a:t>　　　　　  </a:t>
          </a:r>
        </a:p>
        <a:p>
          <a:pPr algn="l" rtl="0">
            <a:lnSpc>
              <a:spcPts val="1700"/>
            </a:lnSpc>
            <a:defRPr sz="1000"/>
          </a:pPr>
          <a:r>
            <a:rPr lang="ja-JP" altLang="en-US" sz="1400" b="0" i="0" u="none" strike="noStrike" baseline="0">
              <a:solidFill>
                <a:srgbClr val="0000FF"/>
              </a:solidFill>
              <a:latin typeface="ＭＳ Ｐゴシック"/>
              <a:ea typeface="+mn-ea"/>
            </a:rPr>
            <a:t>　　　　</a:t>
          </a:r>
          <a:r>
            <a:rPr lang="en-US" altLang="ja-JP" sz="1400" b="0" i="0" u="none" strike="noStrike" baseline="0">
              <a:solidFill>
                <a:srgbClr val="0000FF"/>
              </a:solidFill>
              <a:latin typeface="ＭＳ Ｐゴシック"/>
              <a:ea typeface="+mn-ea"/>
            </a:rPr>
            <a:t>100999</a:t>
          </a:r>
          <a:r>
            <a:rPr lang="ja-JP" altLang="en-US" sz="1400" b="0" i="0" u="none" strike="noStrike" baseline="0">
              <a:solidFill>
                <a:srgbClr val="0000FF"/>
              </a:solidFill>
              <a:latin typeface="ＭＳ Ｐゴシック"/>
              <a:ea typeface="+mn-ea"/>
            </a:rPr>
            <a:t>兵庫工業 </a:t>
          </a:r>
          <a:r>
            <a:rPr lang="en-US" altLang="ja-JP" sz="1400" b="0" i="0" u="none" strike="noStrike" baseline="0">
              <a:solidFill>
                <a:srgbClr val="0000FF"/>
              </a:solidFill>
              <a:latin typeface="ＭＳ Ｐゴシック"/>
              <a:ea typeface="+mn-ea"/>
            </a:rPr>
            <a:t>(</a:t>
          </a:r>
          <a:r>
            <a:rPr lang="ja-JP" altLang="en-US" sz="1400" b="0" i="0" u="none" strike="noStrike" baseline="0">
              <a:solidFill>
                <a:srgbClr val="0000FF"/>
              </a:solidFill>
              <a:latin typeface="ＭＳ Ｐゴシック"/>
              <a:ea typeface="+mn-ea"/>
            </a:rPr>
            <a:t>神戸工場）公表用報告書</a:t>
          </a:r>
          <a:r>
            <a:rPr lang="en-US" altLang="ja-JP" sz="1400" b="0" i="0" u="none" strike="noStrike" baseline="0">
              <a:solidFill>
                <a:srgbClr val="0000FF"/>
              </a:solidFill>
              <a:latin typeface="ＭＳ Ｐゴシック"/>
              <a:ea typeface="+mn-ea"/>
            </a:rPr>
            <a:t>.xls</a:t>
          </a:r>
          <a:r>
            <a:rPr lang="ja-JP" altLang="en-US" sz="1400" b="0" i="0" u="none" strike="noStrike" baseline="0">
              <a:solidFill>
                <a:srgbClr val="0000FF"/>
              </a:solidFill>
              <a:latin typeface="ＭＳ Ｐゴシック"/>
              <a:ea typeface="+mn-ea"/>
            </a:rPr>
            <a:t>　</a:t>
          </a:r>
        </a:p>
        <a:p>
          <a:pPr algn="l" rtl="0">
            <a:defRPr sz="1000"/>
          </a:pPr>
          <a:r>
            <a:rPr lang="ja-JP" altLang="en-US" sz="1400" b="0" i="0" u="none" strike="noStrike" baseline="0">
              <a:solidFill>
                <a:srgbClr val="0000FF"/>
              </a:solidFill>
              <a:latin typeface="ＭＳ Ｐゴシック"/>
              <a:ea typeface="+mn-ea"/>
            </a:rPr>
            <a:t>・「別紙-第2項(1)」シートのセルＢ６の「基準年度」</a:t>
          </a:r>
          <a:r>
            <a:rPr lang="en-US" altLang="ja-JP" sz="1400" b="0" i="0" u="none" strike="noStrike" baseline="0">
              <a:solidFill>
                <a:srgbClr val="0000FF"/>
              </a:solidFill>
              <a:latin typeface="ＭＳ Ｐゴシック"/>
              <a:ea typeface="+mn-ea"/>
            </a:rPr>
            <a:t>B8</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B13</a:t>
          </a:r>
          <a:r>
            <a:rPr lang="ja-JP" altLang="en-US" sz="1400" b="0" i="0" u="none" strike="noStrike" baseline="0">
              <a:solidFill>
                <a:srgbClr val="0000FF"/>
              </a:solidFill>
              <a:latin typeface="ＭＳ Ｐゴシック"/>
              <a:ea typeface="+mn-ea"/>
            </a:rPr>
            <a:t>「基準年度排出量」</a:t>
          </a:r>
          <a:r>
            <a:rPr lang="en-US" altLang="ja-JP" sz="1400" b="0" i="0" u="none" strike="noStrike" baseline="0">
              <a:solidFill>
                <a:srgbClr val="0000FF"/>
              </a:solidFill>
              <a:latin typeface="ＭＳ Ｐゴシック"/>
              <a:ea typeface="+mn-ea"/>
            </a:rPr>
            <a:t>D8</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D13</a:t>
          </a:r>
          <a:r>
            <a:rPr lang="ja-JP" altLang="en-US" sz="1400" b="0" i="0" u="none" strike="noStrike" baseline="0">
              <a:solidFill>
                <a:srgbClr val="0000FF"/>
              </a:solidFill>
              <a:latin typeface="ＭＳ Ｐゴシック"/>
              <a:ea typeface="+mn-ea"/>
            </a:rPr>
            <a:t>「抑制目標量は入力（既提出済の計画書から転記）されていますか。</a:t>
          </a:r>
          <a:endParaRPr lang="en-US" altLang="ja-JP" sz="1400" b="0" i="0" u="none" strike="noStrike" baseline="0">
            <a:solidFill>
              <a:srgbClr val="0000FF"/>
            </a:solidFill>
            <a:latin typeface="ＭＳ Ｐゴシック"/>
            <a:ea typeface="+mn-ea"/>
          </a:endParaRPr>
        </a:p>
        <a:p>
          <a:pPr algn="l" rtl="0">
            <a:defRPr sz="1000"/>
          </a:pPr>
          <a:r>
            <a:rPr lang="ja-JP" altLang="en-US" sz="1400" b="0" i="0" u="none" strike="noStrike" baseline="0">
              <a:solidFill>
                <a:srgbClr val="0000FF"/>
              </a:solidFill>
              <a:latin typeface="ＭＳ Ｐゴシック"/>
              <a:ea typeface="ＭＳ Ｐゴシック"/>
            </a:rPr>
            <a:t>・関西電力以外の電気事業者から電気の供給を受けている場合は、「電力排</a:t>
          </a:r>
        </a:p>
        <a:p>
          <a:pPr algn="l" rtl="0">
            <a:lnSpc>
              <a:spcPts val="1700"/>
            </a:lnSpc>
            <a:defRPr sz="1000"/>
          </a:pPr>
          <a:r>
            <a:rPr lang="ja-JP" altLang="en-US" sz="1400" b="0" i="0" u="none" strike="noStrike" baseline="0">
              <a:solidFill>
                <a:srgbClr val="0000FF"/>
              </a:solidFill>
              <a:latin typeface="ＭＳ Ｐゴシック"/>
              <a:ea typeface="ＭＳ Ｐゴシック"/>
            </a:rPr>
            <a:t>　出係数」シートに必要事項が入力されていますか。</a:t>
          </a:r>
        </a:p>
        <a:p>
          <a:pPr algn="l" rtl="0">
            <a:defRPr sz="1000"/>
          </a:pPr>
          <a:r>
            <a:rPr lang="ja-JP" altLang="en-US" sz="1400" b="0" i="0" u="none" strike="noStrike" baseline="0">
              <a:solidFill>
                <a:srgbClr val="0000FF"/>
              </a:solidFill>
              <a:latin typeface="ＭＳ Ｐゴシック"/>
              <a:ea typeface="ＭＳ Ｐゴシック"/>
            </a:rPr>
            <a:t>・製造業の場合は、「製造品出荷額（製造業のみ入力）」シートに出荷額が入力</a:t>
          </a:r>
        </a:p>
        <a:p>
          <a:pPr algn="l" rtl="0">
            <a:lnSpc>
              <a:spcPts val="1700"/>
            </a:lnSpc>
            <a:defRPr sz="1000"/>
          </a:pPr>
          <a:r>
            <a:rPr lang="ja-JP" altLang="en-US" sz="1400" b="0" i="0" u="none" strike="noStrike" baseline="0">
              <a:solidFill>
                <a:srgbClr val="0000FF"/>
              </a:solidFill>
              <a:latin typeface="ＭＳ Ｐゴシック"/>
              <a:ea typeface="ＭＳ Ｐゴシック"/>
            </a:rPr>
            <a:t>　されていますか。</a:t>
          </a:r>
        </a:p>
        <a:p>
          <a:pPr algn="l" rtl="0">
            <a:defRPr sz="1000"/>
          </a:pPr>
          <a:r>
            <a:rPr lang="ja-JP" altLang="en-US" sz="1400" b="0" i="0" u="none" strike="noStrike" baseline="0">
              <a:solidFill>
                <a:srgbClr val="0000FF"/>
              </a:solidFill>
              <a:latin typeface="ＭＳ Ｐゴシック"/>
              <a:ea typeface="ＭＳ Ｐゴシック"/>
            </a:rPr>
            <a:t>・業務系事業所の場合は、「延床面積（業務系事業所のみ入力）」シートに床面</a:t>
          </a:r>
        </a:p>
        <a:p>
          <a:pPr algn="l" rtl="0">
            <a:lnSpc>
              <a:spcPts val="1600"/>
            </a:lnSpc>
            <a:defRPr sz="1000"/>
          </a:pPr>
          <a:r>
            <a:rPr lang="ja-JP" altLang="en-US" sz="1400" b="0" i="0" u="none" strike="noStrike" baseline="0">
              <a:solidFill>
                <a:srgbClr val="0000FF"/>
              </a:solidFill>
              <a:latin typeface="ＭＳ Ｐゴシック"/>
              <a:ea typeface="ＭＳ Ｐゴシック"/>
            </a:rPr>
            <a:t>　積が入力されていますか。</a:t>
          </a:r>
        </a:p>
        <a:p>
          <a:pPr algn="l" rtl="0">
            <a:lnSpc>
              <a:spcPts val="1700"/>
            </a:lnSpc>
            <a:defRPr sz="1000"/>
          </a:pPr>
          <a:endParaRPr lang="ja-JP" altLang="en-US" sz="1400" b="0" i="0" u="none" strike="noStrike" baseline="0">
            <a:solidFill>
              <a:srgbClr val="0000FF"/>
            </a:solidFill>
            <a:latin typeface="ＭＳ Ｐゴシック"/>
            <a:ea typeface="ＭＳ Ｐゴシック"/>
          </a:endParaRPr>
        </a:p>
      </xdr:txBody>
    </xdr:sp>
    <xdr:clientData/>
  </xdr:oneCellAnchor>
  <xdr:oneCellAnchor>
    <xdr:from>
      <xdr:col>23</xdr:col>
      <xdr:colOff>171451</xdr:colOff>
      <xdr:row>30</xdr:row>
      <xdr:rowOff>112033</xdr:rowOff>
    </xdr:from>
    <xdr:ext cx="6123544" cy="761438"/>
    <xdr:sp macro="" textlink="">
      <xdr:nvSpPr>
        <xdr:cNvPr id="8" name="Text Box 9">
          <a:hlinkClick xmlns:r="http://schemas.openxmlformats.org/officeDocument/2006/relationships" r:id="rId1"/>
          <a:extLst>
            <a:ext uri="{FF2B5EF4-FFF2-40B4-BE49-F238E27FC236}">
              <a16:creationId xmlns:a16="http://schemas.microsoft.com/office/drawing/2014/main" id="{E1855F69-4510-6D41-23BA-A05A233ADB0B}"/>
            </a:ext>
          </a:extLst>
        </xdr:cNvPr>
        <xdr:cNvSpPr txBox="1">
          <a:spLocks noChangeArrowheads="1"/>
        </xdr:cNvSpPr>
      </xdr:nvSpPr>
      <xdr:spPr bwMode="auto">
        <a:xfrm>
          <a:off x="7075715" y="7184572"/>
          <a:ext cx="6136822" cy="7620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23</xdr:col>
      <xdr:colOff>171450</xdr:colOff>
      <xdr:row>32</xdr:row>
      <xdr:rowOff>542925</xdr:rowOff>
    </xdr:from>
    <xdr:to>
      <xdr:col>45</xdr:col>
      <xdr:colOff>259896</xdr:colOff>
      <xdr:row>33</xdr:row>
      <xdr:rowOff>75321</xdr:rowOff>
    </xdr:to>
    <xdr:sp macro="" textlink="">
      <xdr:nvSpPr>
        <xdr:cNvPr id="10" name="Text Box 2">
          <a:extLst>
            <a:ext uri="{FF2B5EF4-FFF2-40B4-BE49-F238E27FC236}">
              <a16:creationId xmlns:a16="http://schemas.microsoft.com/office/drawing/2014/main" id="{4742F520-DE05-05F6-8B08-A829DB5E4126}"/>
            </a:ext>
          </a:extLst>
        </xdr:cNvPr>
        <xdr:cNvSpPr txBox="1">
          <a:spLocks noChangeArrowheads="1"/>
        </xdr:cNvSpPr>
      </xdr:nvSpPr>
      <xdr:spPr bwMode="auto">
        <a:xfrm>
          <a:off x="7200900" y="8153400"/>
          <a:ext cx="6803571" cy="13208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a:t>
          </a:r>
          <a:r>
            <a:rPr lang="ja-JP" altLang="en-US" sz="1400" b="1" i="0" baseline="0">
              <a:solidFill>
                <a:srgbClr val="FF0000"/>
              </a:solidFill>
              <a:effectLst/>
              <a:latin typeface="+mn-lt"/>
              <a:ea typeface="+mn-ea"/>
              <a:cs typeface="+mn-cs"/>
            </a:rPr>
            <a:t>報告用</a:t>
          </a:r>
          <a:r>
            <a:rPr lang="ja-JP" altLang="ja-JP" sz="1400" b="1" i="0" baseline="0">
              <a:solidFill>
                <a:srgbClr val="FF0000"/>
              </a:solidFill>
              <a:effectLst/>
              <a:latin typeface="+mn-lt"/>
              <a:ea typeface="+mn-ea"/>
              <a:cs typeface="+mn-cs"/>
            </a:rPr>
            <a:t>システムから提出して下さい。</a:t>
          </a:r>
          <a:endParaRPr lang="ja-JP" altLang="ja-JP" sz="1800">
            <a:solidFill>
              <a:srgbClr val="FF0000"/>
            </a:solidFill>
            <a:effectLst/>
          </a:endParaRPr>
        </a:p>
        <a:p>
          <a:pPr rtl="0" eaLnBrk="1" fontAlgn="auto" latinLnBrk="0" hangingPunct="1"/>
          <a:r>
            <a:rPr lang="en-US" altLang="ja-JP" sz="1400" b="1" i="0" baseline="0">
              <a:solidFill>
                <a:schemeClr val="tx2"/>
              </a:solidFill>
              <a:effectLst/>
              <a:latin typeface="+mn-lt"/>
              <a:ea typeface="+mn-ea"/>
              <a:cs typeface="+mn-cs"/>
            </a:rPr>
            <a:t>https://www.kankyo.pref.hyogo.lg.jp/jp/warming/houkoku/leg_422</a:t>
          </a:r>
        </a:p>
        <a:p>
          <a:pPr rtl="0"/>
          <a:r>
            <a:rPr lang="ja-JP" altLang="ja-JP" sz="1400" b="1" i="0" baseline="0">
              <a:solidFill>
                <a:srgbClr val="FF0000"/>
              </a:solidFill>
              <a:effectLst/>
              <a:latin typeface="+mn-lt"/>
              <a:ea typeface="+mn-ea"/>
              <a:cs typeface="+mn-cs"/>
            </a:rPr>
            <a:t>押印不要ですが、</a:t>
          </a:r>
          <a:r>
            <a:rPr lang="ja-JP" altLang="ja-JP" sz="1400">
              <a:solidFill>
                <a:srgbClr val="FF0000"/>
              </a:solidFill>
              <a:effectLst/>
              <a:latin typeface="+mn-lt"/>
              <a:ea typeface="+mn-ea"/>
              <a:cs typeface="+mn-cs"/>
            </a:rPr>
            <a:t>受領印をご希望の際は、適宜押印～切手を貼った封筒を同封のうえ、鑑（表紙）のみを郵送してください。</a:t>
          </a:r>
          <a:endParaRPr lang="ja-JP" altLang="ja-JP" sz="1800">
            <a:solidFill>
              <a:srgbClr val="FF0000"/>
            </a:solidFill>
            <a:effectLst/>
            <a:latin typeface="+mn-ea"/>
            <a:ea typeface="+mn-ea"/>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oneCellAnchor>
    <xdr:from>
      <xdr:col>23</xdr:col>
      <xdr:colOff>123825</xdr:colOff>
      <xdr:row>27</xdr:row>
      <xdr:rowOff>34925</xdr:rowOff>
    </xdr:from>
    <xdr:ext cx="6767523" cy="883570"/>
    <xdr:sp macro="" textlink="">
      <xdr:nvSpPr>
        <xdr:cNvPr id="11" name="Text Box 9">
          <a:extLst>
            <a:ext uri="{FF2B5EF4-FFF2-40B4-BE49-F238E27FC236}">
              <a16:creationId xmlns:a16="http://schemas.microsoft.com/office/drawing/2014/main" id="{F9FBD43F-F3A8-676E-BBC4-A021427E10B8}"/>
            </a:ext>
          </a:extLst>
        </xdr:cNvPr>
        <xdr:cNvSpPr txBox="1">
          <a:spLocks noChangeArrowheads="1"/>
        </xdr:cNvSpPr>
      </xdr:nvSpPr>
      <xdr:spPr bwMode="auto">
        <a:xfrm>
          <a:off x="7137400" y="5892800"/>
          <a:ext cx="6789964" cy="87085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rtl="0"/>
          <a:r>
            <a:rPr lang="ja-JP" altLang="ja-JP" sz="1400" b="1" i="0" baseline="0">
              <a:solidFill>
                <a:srgbClr val="FF0000"/>
              </a:solidFill>
              <a:effectLst/>
              <a:latin typeface="+mn-lt"/>
              <a:ea typeface="+mn-ea"/>
              <a:cs typeface="+mn-cs"/>
            </a:rPr>
            <a:t>記載方法についての詳細は、県HPに掲載の</a:t>
          </a:r>
          <a:endParaRPr lang="ja-JP" altLang="ja-JP" sz="1400">
            <a:solidFill>
              <a:srgbClr val="FF0000"/>
            </a:solidFill>
            <a:effectLst/>
          </a:endParaRPr>
        </a:p>
        <a:p>
          <a:pPr rtl="0"/>
          <a:r>
            <a:rPr lang="ja-JP" altLang="ja-JP" sz="1400" b="1" i="0" baseline="0">
              <a:solidFill>
                <a:srgbClr val="FF0000"/>
              </a:solidFill>
              <a:effectLst/>
              <a:latin typeface="+mn-lt"/>
              <a:ea typeface="+mn-ea"/>
              <a:cs typeface="+mn-cs"/>
            </a:rPr>
            <a:t>届出マニュアル</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～自動車運送事業者用～）に記載していますので、必ずご確認ください。</a:t>
          </a:r>
          <a:endParaRPr lang="ja-JP" altLang="ja-JP" sz="1400">
            <a:solidFill>
              <a:srgbClr val="FF0000"/>
            </a:solidFill>
            <a:effectLst/>
          </a:endParaRPr>
        </a:p>
        <a:p>
          <a:pPr rtl="0"/>
          <a:r>
            <a:rPr lang="en-US" altLang="ja-JP" sz="1400" b="1" i="0" baseline="0">
              <a:effectLst/>
              <a:latin typeface="+mn-lt"/>
              <a:ea typeface="+mn-ea"/>
              <a:cs typeface="+mn-cs"/>
            </a:rPr>
            <a:t>https://www.kankyo.pref.hyogo.lg.jp/jp/warming/houkoku/leg_422</a:t>
          </a:r>
          <a:endParaRPr lang="ja-JP" altLang="ja-JP" sz="1400">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14</xdr:col>
      <xdr:colOff>25400</xdr:colOff>
      <xdr:row>3</xdr:row>
      <xdr:rowOff>12700</xdr:rowOff>
    </xdr:from>
    <xdr:to>
      <xdr:col>15</xdr:col>
      <xdr:colOff>47625</xdr:colOff>
      <xdr:row>19</xdr:row>
      <xdr:rowOff>391645</xdr:rowOff>
    </xdr:to>
    <xdr:sp macro="" textlink="">
      <xdr:nvSpPr>
        <xdr:cNvPr id="137485" name="AutoShape 1">
          <a:extLst>
            <a:ext uri="{FF2B5EF4-FFF2-40B4-BE49-F238E27FC236}">
              <a16:creationId xmlns:a16="http://schemas.microsoft.com/office/drawing/2014/main" id="{4708275B-337B-01F3-5F75-C42341469833}"/>
            </a:ext>
          </a:extLst>
        </xdr:cNvPr>
        <xdr:cNvSpPr>
          <a:spLocks/>
        </xdr:cNvSpPr>
      </xdr:nvSpPr>
      <xdr:spPr bwMode="auto">
        <a:xfrm>
          <a:off x="6350000" y="406400"/>
          <a:ext cx="260350" cy="3429000"/>
        </a:xfrm>
        <a:prstGeom prst="rightBrace">
          <a:avLst>
            <a:gd name="adj1" fmla="val 135366"/>
            <a:gd name="adj2"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15</xdr:col>
      <xdr:colOff>34339</xdr:colOff>
      <xdr:row>15</xdr:row>
      <xdr:rowOff>131296</xdr:rowOff>
    </xdr:from>
    <xdr:ext cx="3935064" cy="661090"/>
    <xdr:sp macro="" textlink="">
      <xdr:nvSpPr>
        <xdr:cNvPr id="3" name="Text Box 9">
          <a:extLst>
            <a:ext uri="{FF2B5EF4-FFF2-40B4-BE49-F238E27FC236}">
              <a16:creationId xmlns:a16="http://schemas.microsoft.com/office/drawing/2014/main" id="{6C206B16-E160-AAFA-1DC0-010DBED9A312}"/>
            </a:ext>
          </a:extLst>
        </xdr:cNvPr>
        <xdr:cNvSpPr txBox="1">
          <a:spLocks noChangeArrowheads="1"/>
        </xdr:cNvSpPr>
      </xdr:nvSpPr>
      <xdr:spPr bwMode="auto">
        <a:xfrm>
          <a:off x="6588286" y="1162611"/>
          <a:ext cx="3922370"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247650</xdr:colOff>
      <xdr:row>2</xdr:row>
      <xdr:rowOff>0</xdr:rowOff>
    </xdr:from>
    <xdr:to>
      <xdr:col>4</xdr:col>
      <xdr:colOff>247650</xdr:colOff>
      <xdr:row>2</xdr:row>
      <xdr:rowOff>0</xdr:rowOff>
    </xdr:to>
    <xdr:sp macro="" textlink="">
      <xdr:nvSpPr>
        <xdr:cNvPr id="148458" name="Line 1">
          <a:extLst>
            <a:ext uri="{FF2B5EF4-FFF2-40B4-BE49-F238E27FC236}">
              <a16:creationId xmlns:a16="http://schemas.microsoft.com/office/drawing/2014/main" id="{ADAC3DE3-4089-7147-2FC8-EB2A5D1942F5}"/>
            </a:ext>
          </a:extLst>
        </xdr:cNvPr>
        <xdr:cNvSpPr>
          <a:spLocks noChangeShapeType="1"/>
        </xdr:cNvSpPr>
      </xdr:nvSpPr>
      <xdr:spPr bwMode="auto">
        <a:xfrm>
          <a:off x="3689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2</xdr:row>
      <xdr:rowOff>0</xdr:rowOff>
    </xdr:from>
    <xdr:to>
      <xdr:col>4</xdr:col>
      <xdr:colOff>476250</xdr:colOff>
      <xdr:row>2</xdr:row>
      <xdr:rowOff>0</xdr:rowOff>
    </xdr:to>
    <xdr:sp macro="" textlink="">
      <xdr:nvSpPr>
        <xdr:cNvPr id="148459" name="Line 2">
          <a:extLst>
            <a:ext uri="{FF2B5EF4-FFF2-40B4-BE49-F238E27FC236}">
              <a16:creationId xmlns:a16="http://schemas.microsoft.com/office/drawing/2014/main" id="{962B7890-2AF7-7FC4-5B75-ED848BA410D5}"/>
            </a:ext>
          </a:extLst>
        </xdr:cNvPr>
        <xdr:cNvSpPr>
          <a:spLocks noChangeShapeType="1"/>
        </xdr:cNvSpPr>
      </xdr:nvSpPr>
      <xdr:spPr bwMode="auto">
        <a:xfrm>
          <a:off x="39179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xdr:row>
      <xdr:rowOff>0</xdr:rowOff>
    </xdr:from>
    <xdr:to>
      <xdr:col>3</xdr:col>
      <xdr:colOff>476250</xdr:colOff>
      <xdr:row>2</xdr:row>
      <xdr:rowOff>0</xdr:rowOff>
    </xdr:to>
    <xdr:sp macro="" textlink="">
      <xdr:nvSpPr>
        <xdr:cNvPr id="148460" name="Line 3">
          <a:extLst>
            <a:ext uri="{FF2B5EF4-FFF2-40B4-BE49-F238E27FC236}">
              <a16:creationId xmlns:a16="http://schemas.microsoft.com/office/drawing/2014/main" id="{943FD6CA-1E37-2045-1F00-A4134622268F}"/>
            </a:ext>
          </a:extLst>
        </xdr:cNvPr>
        <xdr:cNvSpPr>
          <a:spLocks noChangeShapeType="1"/>
        </xdr:cNvSpPr>
      </xdr:nvSpPr>
      <xdr:spPr bwMode="auto">
        <a:xfrm>
          <a:off x="32004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2</xdr:row>
      <xdr:rowOff>0</xdr:rowOff>
    </xdr:from>
    <xdr:to>
      <xdr:col>3</xdr:col>
      <xdr:colOff>241300</xdr:colOff>
      <xdr:row>2</xdr:row>
      <xdr:rowOff>0</xdr:rowOff>
    </xdr:to>
    <xdr:sp macro="" textlink="">
      <xdr:nvSpPr>
        <xdr:cNvPr id="148461" name="Line 4">
          <a:extLst>
            <a:ext uri="{FF2B5EF4-FFF2-40B4-BE49-F238E27FC236}">
              <a16:creationId xmlns:a16="http://schemas.microsoft.com/office/drawing/2014/main" id="{766BCECA-73AE-E74A-5953-A9C68E270025}"/>
            </a:ext>
          </a:extLst>
        </xdr:cNvPr>
        <xdr:cNvSpPr>
          <a:spLocks noChangeShapeType="1"/>
        </xdr:cNvSpPr>
      </xdr:nvSpPr>
      <xdr:spPr bwMode="auto">
        <a:xfrm>
          <a:off x="29654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2</xdr:row>
      <xdr:rowOff>0</xdr:rowOff>
    </xdr:from>
    <xdr:to>
      <xdr:col>2</xdr:col>
      <xdr:colOff>241300</xdr:colOff>
      <xdr:row>2</xdr:row>
      <xdr:rowOff>0</xdr:rowOff>
    </xdr:to>
    <xdr:sp macro="" textlink="">
      <xdr:nvSpPr>
        <xdr:cNvPr id="148462" name="Line 5">
          <a:extLst>
            <a:ext uri="{FF2B5EF4-FFF2-40B4-BE49-F238E27FC236}">
              <a16:creationId xmlns:a16="http://schemas.microsoft.com/office/drawing/2014/main" id="{AB78CC81-4AA5-00B3-757B-DA91BDC733E3}"/>
            </a:ext>
          </a:extLst>
        </xdr:cNvPr>
        <xdr:cNvSpPr>
          <a:spLocks noChangeShapeType="1"/>
        </xdr:cNvSpPr>
      </xdr:nvSpPr>
      <xdr:spPr bwMode="auto">
        <a:xfrm>
          <a:off x="22479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xdr:row>
      <xdr:rowOff>0</xdr:rowOff>
    </xdr:from>
    <xdr:to>
      <xdr:col>2</xdr:col>
      <xdr:colOff>476250</xdr:colOff>
      <xdr:row>2</xdr:row>
      <xdr:rowOff>0</xdr:rowOff>
    </xdr:to>
    <xdr:sp macro="" textlink="">
      <xdr:nvSpPr>
        <xdr:cNvPr id="148463" name="Line 6">
          <a:extLst>
            <a:ext uri="{FF2B5EF4-FFF2-40B4-BE49-F238E27FC236}">
              <a16:creationId xmlns:a16="http://schemas.microsoft.com/office/drawing/2014/main" id="{C427275A-34AF-06C4-6832-4E55654D53F5}"/>
            </a:ext>
          </a:extLst>
        </xdr:cNvPr>
        <xdr:cNvSpPr>
          <a:spLocks noChangeShapeType="1"/>
        </xdr:cNvSpPr>
      </xdr:nvSpPr>
      <xdr:spPr bwMode="auto">
        <a:xfrm>
          <a:off x="24828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2</xdr:row>
      <xdr:rowOff>0</xdr:rowOff>
    </xdr:from>
    <xdr:to>
      <xdr:col>1</xdr:col>
      <xdr:colOff>241300</xdr:colOff>
      <xdr:row>2</xdr:row>
      <xdr:rowOff>0</xdr:rowOff>
    </xdr:to>
    <xdr:sp macro="" textlink="">
      <xdr:nvSpPr>
        <xdr:cNvPr id="148464" name="Line 7">
          <a:extLst>
            <a:ext uri="{FF2B5EF4-FFF2-40B4-BE49-F238E27FC236}">
              <a16:creationId xmlns:a16="http://schemas.microsoft.com/office/drawing/2014/main" id="{92049ED3-AF31-B48E-C01A-9D3BA302E2F0}"/>
            </a:ext>
          </a:extLst>
        </xdr:cNvPr>
        <xdr:cNvSpPr>
          <a:spLocks noChangeShapeType="1"/>
        </xdr:cNvSpPr>
      </xdr:nvSpPr>
      <xdr:spPr bwMode="auto">
        <a:xfrm>
          <a:off x="1530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2</xdr:row>
      <xdr:rowOff>0</xdr:rowOff>
    </xdr:from>
    <xdr:to>
      <xdr:col>1</xdr:col>
      <xdr:colOff>476250</xdr:colOff>
      <xdr:row>2</xdr:row>
      <xdr:rowOff>0</xdr:rowOff>
    </xdr:to>
    <xdr:sp macro="" textlink="">
      <xdr:nvSpPr>
        <xdr:cNvPr id="148465" name="Line 8">
          <a:extLst>
            <a:ext uri="{FF2B5EF4-FFF2-40B4-BE49-F238E27FC236}">
              <a16:creationId xmlns:a16="http://schemas.microsoft.com/office/drawing/2014/main" id="{4031BFB2-1AF5-93F3-BFB4-F24DC74C6DC1}"/>
            </a:ext>
          </a:extLst>
        </xdr:cNvPr>
        <xdr:cNvSpPr>
          <a:spLocks noChangeShapeType="1"/>
        </xdr:cNvSpPr>
      </xdr:nvSpPr>
      <xdr:spPr bwMode="auto">
        <a:xfrm>
          <a:off x="17653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2</xdr:row>
      <xdr:rowOff>0</xdr:rowOff>
    </xdr:from>
    <xdr:to>
      <xdr:col>4</xdr:col>
      <xdr:colOff>247650</xdr:colOff>
      <xdr:row>2</xdr:row>
      <xdr:rowOff>0</xdr:rowOff>
    </xdr:to>
    <xdr:sp macro="" textlink="">
      <xdr:nvSpPr>
        <xdr:cNvPr id="148466" name="Line 1">
          <a:extLst>
            <a:ext uri="{FF2B5EF4-FFF2-40B4-BE49-F238E27FC236}">
              <a16:creationId xmlns:a16="http://schemas.microsoft.com/office/drawing/2014/main" id="{CA4CBE44-B466-17CB-A418-42DEF4C84003}"/>
            </a:ext>
          </a:extLst>
        </xdr:cNvPr>
        <xdr:cNvSpPr>
          <a:spLocks noChangeShapeType="1"/>
        </xdr:cNvSpPr>
      </xdr:nvSpPr>
      <xdr:spPr bwMode="auto">
        <a:xfrm>
          <a:off x="3689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2</xdr:row>
      <xdr:rowOff>0</xdr:rowOff>
    </xdr:from>
    <xdr:to>
      <xdr:col>4</xdr:col>
      <xdr:colOff>476250</xdr:colOff>
      <xdr:row>2</xdr:row>
      <xdr:rowOff>0</xdr:rowOff>
    </xdr:to>
    <xdr:sp macro="" textlink="">
      <xdr:nvSpPr>
        <xdr:cNvPr id="148467" name="Line 2">
          <a:extLst>
            <a:ext uri="{FF2B5EF4-FFF2-40B4-BE49-F238E27FC236}">
              <a16:creationId xmlns:a16="http://schemas.microsoft.com/office/drawing/2014/main" id="{7896F23A-187B-234A-838E-9F7F9232C21F}"/>
            </a:ext>
          </a:extLst>
        </xdr:cNvPr>
        <xdr:cNvSpPr>
          <a:spLocks noChangeShapeType="1"/>
        </xdr:cNvSpPr>
      </xdr:nvSpPr>
      <xdr:spPr bwMode="auto">
        <a:xfrm>
          <a:off x="39179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xdr:row>
      <xdr:rowOff>0</xdr:rowOff>
    </xdr:from>
    <xdr:to>
      <xdr:col>3</xdr:col>
      <xdr:colOff>476250</xdr:colOff>
      <xdr:row>2</xdr:row>
      <xdr:rowOff>0</xdr:rowOff>
    </xdr:to>
    <xdr:sp macro="" textlink="">
      <xdr:nvSpPr>
        <xdr:cNvPr id="148468" name="Line 3">
          <a:extLst>
            <a:ext uri="{FF2B5EF4-FFF2-40B4-BE49-F238E27FC236}">
              <a16:creationId xmlns:a16="http://schemas.microsoft.com/office/drawing/2014/main" id="{2F47C256-8A54-2298-A6FB-BCB4120A0DFC}"/>
            </a:ext>
          </a:extLst>
        </xdr:cNvPr>
        <xdr:cNvSpPr>
          <a:spLocks noChangeShapeType="1"/>
        </xdr:cNvSpPr>
      </xdr:nvSpPr>
      <xdr:spPr bwMode="auto">
        <a:xfrm>
          <a:off x="32004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2</xdr:row>
      <xdr:rowOff>0</xdr:rowOff>
    </xdr:from>
    <xdr:to>
      <xdr:col>3</xdr:col>
      <xdr:colOff>241300</xdr:colOff>
      <xdr:row>2</xdr:row>
      <xdr:rowOff>0</xdr:rowOff>
    </xdr:to>
    <xdr:sp macro="" textlink="">
      <xdr:nvSpPr>
        <xdr:cNvPr id="148469" name="Line 4">
          <a:extLst>
            <a:ext uri="{FF2B5EF4-FFF2-40B4-BE49-F238E27FC236}">
              <a16:creationId xmlns:a16="http://schemas.microsoft.com/office/drawing/2014/main" id="{AEF3ECF0-ED13-4AD0-B68F-894EF436CE25}"/>
            </a:ext>
          </a:extLst>
        </xdr:cNvPr>
        <xdr:cNvSpPr>
          <a:spLocks noChangeShapeType="1"/>
        </xdr:cNvSpPr>
      </xdr:nvSpPr>
      <xdr:spPr bwMode="auto">
        <a:xfrm>
          <a:off x="29654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2</xdr:row>
      <xdr:rowOff>0</xdr:rowOff>
    </xdr:from>
    <xdr:to>
      <xdr:col>2</xdr:col>
      <xdr:colOff>241300</xdr:colOff>
      <xdr:row>2</xdr:row>
      <xdr:rowOff>0</xdr:rowOff>
    </xdr:to>
    <xdr:sp macro="" textlink="">
      <xdr:nvSpPr>
        <xdr:cNvPr id="148470" name="Line 5">
          <a:extLst>
            <a:ext uri="{FF2B5EF4-FFF2-40B4-BE49-F238E27FC236}">
              <a16:creationId xmlns:a16="http://schemas.microsoft.com/office/drawing/2014/main" id="{F049D980-40A2-5596-D898-E6CFA83900D3}"/>
            </a:ext>
          </a:extLst>
        </xdr:cNvPr>
        <xdr:cNvSpPr>
          <a:spLocks noChangeShapeType="1"/>
        </xdr:cNvSpPr>
      </xdr:nvSpPr>
      <xdr:spPr bwMode="auto">
        <a:xfrm>
          <a:off x="22479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xdr:row>
      <xdr:rowOff>0</xdr:rowOff>
    </xdr:from>
    <xdr:to>
      <xdr:col>2</xdr:col>
      <xdr:colOff>476250</xdr:colOff>
      <xdr:row>2</xdr:row>
      <xdr:rowOff>0</xdr:rowOff>
    </xdr:to>
    <xdr:sp macro="" textlink="">
      <xdr:nvSpPr>
        <xdr:cNvPr id="148471" name="Line 6">
          <a:extLst>
            <a:ext uri="{FF2B5EF4-FFF2-40B4-BE49-F238E27FC236}">
              <a16:creationId xmlns:a16="http://schemas.microsoft.com/office/drawing/2014/main" id="{06F75FCB-90B0-969F-0D29-1C402D40F818}"/>
            </a:ext>
          </a:extLst>
        </xdr:cNvPr>
        <xdr:cNvSpPr>
          <a:spLocks noChangeShapeType="1"/>
        </xdr:cNvSpPr>
      </xdr:nvSpPr>
      <xdr:spPr bwMode="auto">
        <a:xfrm>
          <a:off x="24828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2</xdr:row>
      <xdr:rowOff>0</xdr:rowOff>
    </xdr:from>
    <xdr:to>
      <xdr:col>1</xdr:col>
      <xdr:colOff>241300</xdr:colOff>
      <xdr:row>2</xdr:row>
      <xdr:rowOff>0</xdr:rowOff>
    </xdr:to>
    <xdr:sp macro="" textlink="">
      <xdr:nvSpPr>
        <xdr:cNvPr id="148472" name="Line 7">
          <a:extLst>
            <a:ext uri="{FF2B5EF4-FFF2-40B4-BE49-F238E27FC236}">
              <a16:creationId xmlns:a16="http://schemas.microsoft.com/office/drawing/2014/main" id="{3DBE108F-1DD4-FCEC-D6B0-D7F1997A79B5}"/>
            </a:ext>
          </a:extLst>
        </xdr:cNvPr>
        <xdr:cNvSpPr>
          <a:spLocks noChangeShapeType="1"/>
        </xdr:cNvSpPr>
      </xdr:nvSpPr>
      <xdr:spPr bwMode="auto">
        <a:xfrm>
          <a:off x="1530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2</xdr:row>
      <xdr:rowOff>0</xdr:rowOff>
    </xdr:from>
    <xdr:to>
      <xdr:col>1</xdr:col>
      <xdr:colOff>476250</xdr:colOff>
      <xdr:row>2</xdr:row>
      <xdr:rowOff>0</xdr:rowOff>
    </xdr:to>
    <xdr:sp macro="" textlink="">
      <xdr:nvSpPr>
        <xdr:cNvPr id="148473" name="Line 8">
          <a:extLst>
            <a:ext uri="{FF2B5EF4-FFF2-40B4-BE49-F238E27FC236}">
              <a16:creationId xmlns:a16="http://schemas.microsoft.com/office/drawing/2014/main" id="{E956C0C4-0B00-D1FC-C3FB-7AA24D730AFF}"/>
            </a:ext>
          </a:extLst>
        </xdr:cNvPr>
        <xdr:cNvSpPr>
          <a:spLocks noChangeShapeType="1"/>
        </xdr:cNvSpPr>
      </xdr:nvSpPr>
      <xdr:spPr bwMode="auto">
        <a:xfrm>
          <a:off x="17653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7</xdr:col>
      <xdr:colOff>530225</xdr:colOff>
      <xdr:row>5</xdr:row>
      <xdr:rowOff>187325</xdr:rowOff>
    </xdr:from>
    <xdr:ext cx="3958659" cy="546560"/>
    <xdr:sp macro="" textlink="">
      <xdr:nvSpPr>
        <xdr:cNvPr id="18" name="Text Box 9">
          <a:extLst>
            <a:ext uri="{FF2B5EF4-FFF2-40B4-BE49-F238E27FC236}">
              <a16:creationId xmlns:a16="http://schemas.microsoft.com/office/drawing/2014/main" id="{4DFF7AD8-45D8-5C11-16FF-178325583A3C}"/>
            </a:ext>
          </a:extLst>
        </xdr:cNvPr>
        <xdr:cNvSpPr txBox="1">
          <a:spLocks noChangeArrowheads="1"/>
        </xdr:cNvSpPr>
      </xdr:nvSpPr>
      <xdr:spPr bwMode="auto">
        <a:xfrm>
          <a:off x="5644092" y="1732492"/>
          <a:ext cx="4097559" cy="54656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7</xdr:col>
      <xdr:colOff>31750</xdr:colOff>
      <xdr:row>4</xdr:row>
      <xdr:rowOff>285750</xdr:rowOff>
    </xdr:from>
    <xdr:to>
      <xdr:col>7</xdr:col>
      <xdr:colOff>387350</xdr:colOff>
      <xdr:row>8</xdr:row>
      <xdr:rowOff>19050</xdr:rowOff>
    </xdr:to>
    <xdr:sp macro="" textlink="">
      <xdr:nvSpPr>
        <xdr:cNvPr id="148475" name="AutoShape 3">
          <a:extLst>
            <a:ext uri="{FF2B5EF4-FFF2-40B4-BE49-F238E27FC236}">
              <a16:creationId xmlns:a16="http://schemas.microsoft.com/office/drawing/2014/main" id="{03180EC6-F47E-D958-6BF2-C62214363DFE}"/>
            </a:ext>
          </a:extLst>
        </xdr:cNvPr>
        <xdr:cNvSpPr>
          <a:spLocks/>
        </xdr:cNvSpPr>
      </xdr:nvSpPr>
      <xdr:spPr bwMode="auto">
        <a:xfrm>
          <a:off x="5314950" y="1536700"/>
          <a:ext cx="355600" cy="977900"/>
        </a:xfrm>
        <a:prstGeom prst="rightBrace">
          <a:avLst>
            <a:gd name="adj1" fmla="val 59112"/>
            <a:gd name="adj2" fmla="val 51852"/>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oneCellAnchor>
    <xdr:from>
      <xdr:col>30</xdr:col>
      <xdr:colOff>62806</xdr:colOff>
      <xdr:row>0</xdr:row>
      <xdr:rowOff>167794</xdr:rowOff>
    </xdr:from>
    <xdr:ext cx="4040628" cy="1191325"/>
    <xdr:sp macro="" textlink="">
      <xdr:nvSpPr>
        <xdr:cNvPr id="3" name="Text Box 9">
          <a:extLst>
            <a:ext uri="{FF2B5EF4-FFF2-40B4-BE49-F238E27FC236}">
              <a16:creationId xmlns:a16="http://schemas.microsoft.com/office/drawing/2014/main" id="{8BC8EB20-6D31-5819-637F-E9A36692B2B7}"/>
            </a:ext>
          </a:extLst>
        </xdr:cNvPr>
        <xdr:cNvSpPr txBox="1">
          <a:spLocks noChangeArrowheads="1"/>
        </xdr:cNvSpPr>
      </xdr:nvSpPr>
      <xdr:spPr bwMode="auto">
        <a:xfrm>
          <a:off x="14103777" y="167794"/>
          <a:ext cx="4040628" cy="119132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8</xdr:col>
      <xdr:colOff>247650</xdr:colOff>
      <xdr:row>0</xdr:row>
      <xdr:rowOff>44450</xdr:rowOff>
    </xdr:from>
    <xdr:to>
      <xdr:col>16</xdr:col>
      <xdr:colOff>317428</xdr:colOff>
      <xdr:row>3</xdr:row>
      <xdr:rowOff>107822</xdr:rowOff>
    </xdr:to>
    <xdr:sp macro="" textlink="">
      <xdr:nvSpPr>
        <xdr:cNvPr id="6160" name="Text Box 16">
          <a:extLst>
            <a:ext uri="{FF2B5EF4-FFF2-40B4-BE49-F238E27FC236}">
              <a16:creationId xmlns:a16="http://schemas.microsoft.com/office/drawing/2014/main" id="{00802972-8DF1-9E6E-B5DC-0707C4003C59}"/>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22</xdr:col>
      <xdr:colOff>0</xdr:colOff>
      <xdr:row>1</xdr:row>
      <xdr:rowOff>57151</xdr:rowOff>
    </xdr:from>
    <xdr:ext cx="4344069" cy="1136649"/>
    <xdr:sp macro="" textlink="">
      <xdr:nvSpPr>
        <xdr:cNvPr id="5" name="Text Box 9">
          <a:extLst>
            <a:ext uri="{FF2B5EF4-FFF2-40B4-BE49-F238E27FC236}">
              <a16:creationId xmlns:a16="http://schemas.microsoft.com/office/drawing/2014/main" id="{BF97D256-901B-0701-7F77-C5ACEFE62AF6}"/>
            </a:ext>
          </a:extLst>
        </xdr:cNvPr>
        <xdr:cNvSpPr txBox="1">
          <a:spLocks noChangeArrowheads="1"/>
        </xdr:cNvSpPr>
      </xdr:nvSpPr>
      <xdr:spPr bwMode="auto">
        <a:xfrm>
          <a:off x="14039850" y="238126"/>
          <a:ext cx="4419600" cy="112394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3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400" b="1" i="0" u="none" strike="noStrike" baseline="0">
              <a:solidFill>
                <a:srgbClr val="0000FF"/>
              </a:solidFill>
              <a:latin typeface="ＭＳ Ｐゴシック"/>
              <a:ea typeface="ＭＳ Ｐゴシック"/>
            </a:rPr>
            <a:t>P64</a:t>
          </a:r>
        </a:p>
        <a:p>
          <a:pPr algn="l" rtl="0">
            <a:lnSpc>
              <a:spcPts val="13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8</xdr:col>
      <xdr:colOff>476250</xdr:colOff>
      <xdr:row>0</xdr:row>
      <xdr:rowOff>44450</xdr:rowOff>
    </xdr:from>
    <xdr:to>
      <xdr:col>16</xdr:col>
      <xdr:colOff>590487</xdr:colOff>
      <xdr:row>3</xdr:row>
      <xdr:rowOff>107789</xdr:rowOff>
    </xdr:to>
    <xdr:sp macro="" textlink="">
      <xdr:nvSpPr>
        <xdr:cNvPr id="7188" name="Text Box 20">
          <a:extLst>
            <a:ext uri="{FF2B5EF4-FFF2-40B4-BE49-F238E27FC236}">
              <a16:creationId xmlns:a16="http://schemas.microsoft.com/office/drawing/2014/main" id="{284580D0-407C-9EDD-B2B6-990561212C21}"/>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31</xdr:col>
      <xdr:colOff>133350</xdr:colOff>
      <xdr:row>0</xdr:row>
      <xdr:rowOff>92869</xdr:rowOff>
    </xdr:from>
    <xdr:ext cx="4277436" cy="1210098"/>
    <xdr:sp macro="" textlink="">
      <xdr:nvSpPr>
        <xdr:cNvPr id="5" name="Text Box 9">
          <a:extLst>
            <a:ext uri="{FF2B5EF4-FFF2-40B4-BE49-F238E27FC236}">
              <a16:creationId xmlns:a16="http://schemas.microsoft.com/office/drawing/2014/main" id="{894FB04F-64AF-D3C2-2BC4-4471E72B1ABD}"/>
            </a:ext>
          </a:extLst>
        </xdr:cNvPr>
        <xdr:cNvSpPr txBox="1">
          <a:spLocks noChangeArrowheads="1"/>
        </xdr:cNvSpPr>
      </xdr:nvSpPr>
      <xdr:spPr bwMode="auto">
        <a:xfrm>
          <a:off x="14432756" y="83344"/>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8</xdr:col>
      <xdr:colOff>546100</xdr:colOff>
      <xdr:row>0</xdr:row>
      <xdr:rowOff>44450</xdr:rowOff>
    </xdr:from>
    <xdr:to>
      <xdr:col>18</xdr:col>
      <xdr:colOff>56691</xdr:colOff>
      <xdr:row>3</xdr:row>
      <xdr:rowOff>107822</xdr:rowOff>
    </xdr:to>
    <xdr:sp macro="" textlink="">
      <xdr:nvSpPr>
        <xdr:cNvPr id="8196" name="Text Box 4">
          <a:extLst>
            <a:ext uri="{FF2B5EF4-FFF2-40B4-BE49-F238E27FC236}">
              <a16:creationId xmlns:a16="http://schemas.microsoft.com/office/drawing/2014/main" id="{B4557746-FB1E-4ABE-4854-B3A72AA24CF9}"/>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406400</xdr:colOff>
      <xdr:row>7</xdr:row>
      <xdr:rowOff>165100</xdr:rowOff>
    </xdr:from>
    <xdr:ext cx="3978464" cy="1203865"/>
    <xdr:sp macro="" textlink="">
      <xdr:nvSpPr>
        <xdr:cNvPr id="5" name="Text Box 9">
          <a:extLst>
            <a:ext uri="{FF2B5EF4-FFF2-40B4-BE49-F238E27FC236}">
              <a16:creationId xmlns:a16="http://schemas.microsoft.com/office/drawing/2014/main" id="{7E232668-A8D6-EE2D-D68C-30E32D178249}"/>
            </a:ext>
          </a:extLst>
        </xdr:cNvPr>
        <xdr:cNvSpPr txBox="1">
          <a:spLocks noChangeArrowheads="1"/>
        </xdr:cNvSpPr>
      </xdr:nvSpPr>
      <xdr:spPr bwMode="auto">
        <a:xfrm>
          <a:off x="13496925" y="1476375"/>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8</xdr:col>
      <xdr:colOff>158750</xdr:colOff>
      <xdr:row>0</xdr:row>
      <xdr:rowOff>44450</xdr:rowOff>
    </xdr:from>
    <xdr:to>
      <xdr:col>17</xdr:col>
      <xdr:colOff>298597</xdr:colOff>
      <xdr:row>3</xdr:row>
      <xdr:rowOff>108012</xdr:rowOff>
    </xdr:to>
    <xdr:sp macro="" textlink="">
      <xdr:nvSpPr>
        <xdr:cNvPr id="9221" name="Text Box 5">
          <a:extLst>
            <a:ext uri="{FF2B5EF4-FFF2-40B4-BE49-F238E27FC236}">
              <a16:creationId xmlns:a16="http://schemas.microsoft.com/office/drawing/2014/main" id="{6703C5BF-2A15-7532-7ABB-3A7952CC12B4}"/>
            </a:ext>
          </a:extLst>
        </xdr:cNvPr>
        <xdr:cNvSpPr txBox="1">
          <a:spLocks noChangeArrowheads="1"/>
        </xdr:cNvSpPr>
      </xdr:nvSpPr>
      <xdr:spPr bwMode="auto">
        <a:xfrm>
          <a:off x="75342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38100</xdr:colOff>
      <xdr:row>3</xdr:row>
      <xdr:rowOff>133350</xdr:rowOff>
    </xdr:from>
    <xdr:ext cx="4262402" cy="1204472"/>
    <xdr:sp macro="" textlink="">
      <xdr:nvSpPr>
        <xdr:cNvPr id="5" name="Text Box 9">
          <a:extLst>
            <a:ext uri="{FF2B5EF4-FFF2-40B4-BE49-F238E27FC236}">
              <a16:creationId xmlns:a16="http://schemas.microsoft.com/office/drawing/2014/main" id="{19506992-E1DC-F84A-7A29-C43C72E2724E}"/>
            </a:ext>
          </a:extLst>
        </xdr:cNvPr>
        <xdr:cNvSpPr txBox="1">
          <a:spLocks noChangeArrowheads="1"/>
        </xdr:cNvSpPr>
      </xdr:nvSpPr>
      <xdr:spPr bwMode="auto">
        <a:xfrm>
          <a:off x="12458700" y="685800"/>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247650</xdr:colOff>
          <xdr:row>0</xdr:row>
          <xdr:rowOff>120650</xdr:rowOff>
        </xdr:from>
        <xdr:to>
          <xdr:col>18</xdr:col>
          <xdr:colOff>203200</xdr:colOff>
          <xdr:row>2</xdr:row>
          <xdr:rowOff>69850</xdr:rowOff>
        </xdr:to>
        <xdr:sp macro="" textlink="">
          <xdr:nvSpPr>
            <xdr:cNvPr id="10241" name="cmdUnLock" hidden="1">
              <a:extLst>
                <a:ext uri="{63B3BB69-23CF-44E3-9099-C40C66FF867C}">
                  <a14:compatExt spid="_x0000_s10241"/>
                </a:ext>
                <a:ext uri="{FF2B5EF4-FFF2-40B4-BE49-F238E27FC236}">
                  <a16:creationId xmlns:a16="http://schemas.microsoft.com/office/drawing/2014/main" id="{00000000-0008-0000-11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17</xdr:col>
      <xdr:colOff>419100</xdr:colOff>
      <xdr:row>1</xdr:row>
      <xdr:rowOff>152400</xdr:rowOff>
    </xdr:from>
    <xdr:to>
      <xdr:col>29</xdr:col>
      <xdr:colOff>222250</xdr:colOff>
      <xdr:row>5</xdr:row>
      <xdr:rowOff>12700</xdr:rowOff>
    </xdr:to>
    <xdr:sp macro="" textlink="">
      <xdr:nvSpPr>
        <xdr:cNvPr id="10244" name="Text Box 4">
          <a:extLst>
            <a:ext uri="{FF2B5EF4-FFF2-40B4-BE49-F238E27FC236}">
              <a16:creationId xmlns:a16="http://schemas.microsoft.com/office/drawing/2014/main" id="{108F01AD-0CA3-FA10-09BD-BA57D0B5398C}"/>
            </a:ext>
          </a:extLst>
        </xdr:cNvPr>
        <xdr:cNvSpPr txBox="1">
          <a:spLocks noChangeArrowheads="1"/>
        </xdr:cNvSpPr>
      </xdr:nvSpPr>
      <xdr:spPr bwMode="auto">
        <a:xfrm>
          <a:off x="11830050" y="33337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127000</xdr:colOff>
      <xdr:row>4</xdr:row>
      <xdr:rowOff>95250</xdr:rowOff>
    </xdr:from>
    <xdr:ext cx="4256060" cy="1210098"/>
    <xdr:sp macro="" textlink="">
      <xdr:nvSpPr>
        <xdr:cNvPr id="5" name="Text Box 9">
          <a:extLst>
            <a:ext uri="{FF2B5EF4-FFF2-40B4-BE49-F238E27FC236}">
              <a16:creationId xmlns:a16="http://schemas.microsoft.com/office/drawing/2014/main" id="{6E76B4A9-B5D8-E947-ABDB-700C508E51FC}"/>
            </a:ext>
          </a:extLst>
        </xdr:cNvPr>
        <xdr:cNvSpPr txBox="1">
          <a:spLocks noChangeArrowheads="1"/>
        </xdr:cNvSpPr>
      </xdr:nvSpPr>
      <xdr:spPr bwMode="auto">
        <a:xfrm>
          <a:off x="11953875" y="847725"/>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254000</xdr:colOff>
          <xdr:row>0</xdr:row>
          <xdr:rowOff>120650</xdr:rowOff>
        </xdr:from>
        <xdr:to>
          <xdr:col>19</xdr:col>
          <xdr:colOff>457200</xdr:colOff>
          <xdr:row>2</xdr:row>
          <xdr:rowOff>69850</xdr:rowOff>
        </xdr:to>
        <xdr:sp macro="" textlink="">
          <xdr:nvSpPr>
            <xdr:cNvPr id="30721" name="cmdUnLock" hidden="1">
              <a:extLst>
                <a:ext uri="{63B3BB69-23CF-44E3-9099-C40C66FF867C}">
                  <a14:compatExt spid="_x0000_s30721"/>
                </a:ext>
                <a:ext uri="{FF2B5EF4-FFF2-40B4-BE49-F238E27FC236}">
                  <a16:creationId xmlns:a16="http://schemas.microsoft.com/office/drawing/2014/main" id="{00000000-0008-0000-12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7</xdr:col>
      <xdr:colOff>1130860</xdr:colOff>
      <xdr:row>0</xdr:row>
      <xdr:rowOff>113179</xdr:rowOff>
    </xdr:from>
    <xdr:to>
      <xdr:col>9</xdr:col>
      <xdr:colOff>72520</xdr:colOff>
      <xdr:row>3</xdr:row>
      <xdr:rowOff>163999</xdr:rowOff>
    </xdr:to>
    <xdr:sp macro="" textlink="">
      <xdr:nvSpPr>
        <xdr:cNvPr id="3" name="Text Box 4">
          <a:extLst>
            <a:ext uri="{FF2B5EF4-FFF2-40B4-BE49-F238E27FC236}">
              <a16:creationId xmlns:a16="http://schemas.microsoft.com/office/drawing/2014/main" id="{EC7F54E0-48A1-AC1C-16F7-801510AFC993}"/>
            </a:ext>
          </a:extLst>
        </xdr:cNvPr>
        <xdr:cNvSpPr txBox="1">
          <a:spLocks noChangeArrowheads="1"/>
        </xdr:cNvSpPr>
      </xdr:nvSpPr>
      <xdr:spPr bwMode="auto">
        <a:xfrm>
          <a:off x="7056344" y="103654"/>
          <a:ext cx="2279837" cy="6174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1" u="none" strike="noStrike" baseline="0">
              <a:solidFill>
                <a:srgbClr val="FF0000"/>
              </a:solidFill>
              <a:latin typeface="ＭＳ Ｐゴシック"/>
              <a:ea typeface="ＭＳ Ｐゴシック"/>
            </a:rPr>
            <a:t>CH4、 N2O、HFC、PFC、SF6、</a:t>
          </a:r>
          <a:r>
            <a:rPr lang="en-US" altLang="ja-JP" sz="1100" b="0" i="1" u="none" strike="noStrike" baseline="0">
              <a:solidFill>
                <a:srgbClr val="FF0000"/>
              </a:solidFill>
              <a:latin typeface="ＭＳ Ｐゴシック"/>
              <a:ea typeface="ＭＳ Ｐゴシック"/>
            </a:rPr>
            <a:t>NF3 </a:t>
          </a:r>
          <a:r>
            <a:rPr lang="ja-JP" altLang="en-US" sz="1100" b="0" i="1" u="none" strike="noStrike" baseline="0">
              <a:solidFill>
                <a:srgbClr val="FF0000"/>
              </a:solidFill>
              <a:latin typeface="ＭＳ Ｐゴシック"/>
              <a:ea typeface="ＭＳ Ｐゴシック"/>
            </a:rPr>
            <a:t>は、二酸化炭素換算で3,000t未満の場合は入力不要です。</a:t>
          </a:r>
          <a:endParaRPr lang="ja-JP" altLang="en-US"/>
        </a:p>
      </xdr:txBody>
    </xdr:sp>
    <xdr:clientData/>
  </xdr:twoCellAnchor>
  <xdr:oneCellAnchor>
    <xdr:from>
      <xdr:col>30</xdr:col>
      <xdr:colOff>166894</xdr:colOff>
      <xdr:row>1</xdr:row>
      <xdr:rowOff>150329</xdr:rowOff>
    </xdr:from>
    <xdr:ext cx="4243612" cy="1198231"/>
    <xdr:sp macro="" textlink="">
      <xdr:nvSpPr>
        <xdr:cNvPr id="5" name="Text Box 9">
          <a:extLst>
            <a:ext uri="{FF2B5EF4-FFF2-40B4-BE49-F238E27FC236}">
              <a16:creationId xmlns:a16="http://schemas.microsoft.com/office/drawing/2014/main" id="{F9477A4D-E014-E4AB-6A4A-2EA5F8118355}"/>
            </a:ext>
          </a:extLst>
        </xdr:cNvPr>
        <xdr:cNvSpPr txBox="1">
          <a:spLocks noChangeArrowheads="1"/>
        </xdr:cNvSpPr>
      </xdr:nvSpPr>
      <xdr:spPr bwMode="auto">
        <a:xfrm>
          <a:off x="13583478" y="323021"/>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107950</xdr:colOff>
      <xdr:row>6</xdr:row>
      <xdr:rowOff>57150</xdr:rowOff>
    </xdr:from>
    <xdr:to>
      <xdr:col>11</xdr:col>
      <xdr:colOff>241300</xdr:colOff>
      <xdr:row>52</xdr:row>
      <xdr:rowOff>209550</xdr:rowOff>
    </xdr:to>
    <xdr:sp macro="" textlink="">
      <xdr:nvSpPr>
        <xdr:cNvPr id="143528" name="AutoShape 1">
          <a:extLst>
            <a:ext uri="{FF2B5EF4-FFF2-40B4-BE49-F238E27FC236}">
              <a16:creationId xmlns:a16="http://schemas.microsoft.com/office/drawing/2014/main" id="{402A8131-36A9-823E-6602-03FA0EBD84D5}"/>
            </a:ext>
          </a:extLst>
        </xdr:cNvPr>
        <xdr:cNvSpPr>
          <a:spLocks/>
        </xdr:cNvSpPr>
      </xdr:nvSpPr>
      <xdr:spPr bwMode="auto">
        <a:xfrm>
          <a:off x="8045450" y="1085850"/>
          <a:ext cx="412750" cy="10064750"/>
        </a:xfrm>
        <a:prstGeom prst="rightBrace">
          <a:avLst>
            <a:gd name="adj1" fmla="val 203205"/>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38100</xdr:colOff>
      <xdr:row>13</xdr:row>
      <xdr:rowOff>146050</xdr:rowOff>
    </xdr:from>
    <xdr:to>
      <xdr:col>22</xdr:col>
      <xdr:colOff>203200</xdr:colOff>
      <xdr:row>23</xdr:row>
      <xdr:rowOff>120650</xdr:rowOff>
    </xdr:to>
    <xdr:sp macro="" textlink="">
      <xdr:nvSpPr>
        <xdr:cNvPr id="19464" name="Text Box 8">
          <a:extLst>
            <a:ext uri="{FF2B5EF4-FFF2-40B4-BE49-F238E27FC236}">
              <a16:creationId xmlns:a16="http://schemas.microsoft.com/office/drawing/2014/main" id="{CAAB704E-A419-99B4-6075-688559C0D3D2}"/>
            </a:ext>
          </a:extLst>
        </xdr:cNvPr>
        <xdr:cNvSpPr txBox="1">
          <a:spLocks noChangeArrowheads="1"/>
        </xdr:cNvSpPr>
      </xdr:nvSpPr>
      <xdr:spPr bwMode="auto">
        <a:xfrm>
          <a:off x="8515350" y="3000375"/>
          <a:ext cx="3228975" cy="16002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lstStyle/>
        <a:p>
          <a:pPr algn="l" rtl="0">
            <a:lnSpc>
              <a:spcPts val="1500"/>
            </a:lnSpc>
            <a:defRPr sz="1000"/>
          </a:pPr>
          <a:r>
            <a:rPr lang="ja-JP" altLang="en-US" sz="1200" b="1" i="1" u="none" strike="noStrike" baseline="0">
              <a:solidFill>
                <a:srgbClr val="FF0000"/>
              </a:solidFill>
              <a:latin typeface="ＭＳ Ｐゴシック"/>
              <a:ea typeface="ＭＳ Ｐゴシック"/>
            </a:rPr>
            <a:t>本エクセルファイル中の別シートに入力すると自動的に転記されるため、ここでは入力不要です。</a:t>
          </a:r>
        </a:p>
        <a:p>
          <a:pPr algn="l" rtl="0">
            <a:lnSpc>
              <a:spcPts val="1400"/>
            </a:lnSpc>
            <a:defRPr sz="1000"/>
          </a:pPr>
          <a:endParaRPr lang="ja-JP" altLang="en-US" sz="1200" b="1" i="1" u="none" strike="noStrike" baseline="0">
            <a:solidFill>
              <a:srgbClr val="FF0000"/>
            </a:solidFill>
            <a:latin typeface="ＭＳ Ｐゴシック"/>
            <a:ea typeface="ＭＳ Ｐゴシック"/>
          </a:endParaRPr>
        </a:p>
        <a:p>
          <a:pPr algn="l" rtl="0">
            <a:lnSpc>
              <a:spcPts val="1400"/>
            </a:lnSpc>
            <a:defRPr sz="1000"/>
          </a:pPr>
          <a:r>
            <a:rPr lang="ja-JP" altLang="en-US" sz="1200" b="1" i="1" u="none" strike="noStrike" baseline="0">
              <a:solidFill>
                <a:srgbClr val="FF0000"/>
              </a:solidFill>
              <a:latin typeface="ＭＳ Ｐゴシック"/>
              <a:ea typeface="ＭＳ Ｐゴシック"/>
            </a:rPr>
            <a:t>なお、エネルギー起源CO</a:t>
          </a:r>
          <a:r>
            <a:rPr lang="ja-JP" altLang="en-US" sz="1200" b="1" i="1" u="none" strike="noStrike" baseline="-25000">
              <a:solidFill>
                <a:srgbClr val="FF0000"/>
              </a:solidFill>
              <a:latin typeface="ＭＳ Ｐゴシック"/>
              <a:ea typeface="ＭＳ Ｐゴシック"/>
            </a:rPr>
            <a:t>2</a:t>
          </a:r>
          <a:r>
            <a:rPr lang="ja-JP" altLang="en-US" sz="1200" b="1" i="1" u="none" strike="noStrike" baseline="0">
              <a:solidFill>
                <a:srgbClr val="FF0000"/>
              </a:solidFill>
              <a:latin typeface="ＭＳ Ｐゴシック"/>
              <a:ea typeface="ＭＳ Ｐゴシック"/>
            </a:rPr>
            <a:t>以外のガスについては、二酸化炭素換算で3,000t未満のものは入力不要とします。</a:t>
          </a:r>
          <a:endParaRPr lang="ja-JP" altLang="en-US"/>
        </a:p>
      </xdr:txBody>
    </xdr:sp>
    <xdr:clientData/>
  </xdr:twoCellAnchor>
  <xdr:oneCellAnchor>
    <xdr:from>
      <xdr:col>11</xdr:col>
      <xdr:colOff>225880</xdr:colOff>
      <xdr:row>3</xdr:row>
      <xdr:rowOff>95251</xdr:rowOff>
    </xdr:from>
    <xdr:ext cx="4196955" cy="697695"/>
    <xdr:sp macro="" textlink="">
      <xdr:nvSpPr>
        <xdr:cNvPr id="4" name="Text Box 9">
          <a:extLst>
            <a:ext uri="{FF2B5EF4-FFF2-40B4-BE49-F238E27FC236}">
              <a16:creationId xmlns:a16="http://schemas.microsoft.com/office/drawing/2014/main" id="{A7F03A9F-91AB-1DB2-2641-BC8FAFF26A7F}"/>
            </a:ext>
          </a:extLst>
        </xdr:cNvPr>
        <xdr:cNvSpPr txBox="1">
          <a:spLocks noChangeArrowheads="1"/>
        </xdr:cNvSpPr>
      </xdr:nvSpPr>
      <xdr:spPr bwMode="auto">
        <a:xfrm>
          <a:off x="9198430" y="619126"/>
          <a:ext cx="4114801"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P50</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95250</xdr:colOff>
      <xdr:row>2</xdr:row>
      <xdr:rowOff>0</xdr:rowOff>
    </xdr:from>
    <xdr:to>
      <xdr:col>6</xdr:col>
      <xdr:colOff>247650</xdr:colOff>
      <xdr:row>19</xdr:row>
      <xdr:rowOff>1752600</xdr:rowOff>
    </xdr:to>
    <xdr:sp macro="" textlink="">
      <xdr:nvSpPr>
        <xdr:cNvPr id="138474" name="AutoShape 3">
          <a:extLst>
            <a:ext uri="{FF2B5EF4-FFF2-40B4-BE49-F238E27FC236}">
              <a16:creationId xmlns:a16="http://schemas.microsoft.com/office/drawing/2014/main" id="{C3376599-7ED2-63C6-A63B-3E9CE4D58E35}"/>
            </a:ext>
          </a:extLst>
        </xdr:cNvPr>
        <xdr:cNvSpPr>
          <a:spLocks/>
        </xdr:cNvSpPr>
      </xdr:nvSpPr>
      <xdr:spPr bwMode="auto">
        <a:xfrm>
          <a:off x="5067300" y="330200"/>
          <a:ext cx="876300" cy="8153400"/>
        </a:xfrm>
        <a:prstGeom prst="rightBrace">
          <a:avLst>
            <a:gd name="adj1" fmla="val 149300"/>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6</xdr:col>
      <xdr:colOff>357280</xdr:colOff>
      <xdr:row>7</xdr:row>
      <xdr:rowOff>30441</xdr:rowOff>
    </xdr:from>
    <xdr:ext cx="4217248" cy="3009110"/>
    <xdr:sp macro="" textlink="">
      <xdr:nvSpPr>
        <xdr:cNvPr id="5" name="Text Box 9">
          <a:extLst>
            <a:ext uri="{FF2B5EF4-FFF2-40B4-BE49-F238E27FC236}">
              <a16:creationId xmlns:a16="http://schemas.microsoft.com/office/drawing/2014/main" id="{F3EA7458-4BB5-331A-2BF8-E0D47BFF2952}"/>
            </a:ext>
          </a:extLst>
        </xdr:cNvPr>
        <xdr:cNvSpPr txBox="1">
          <a:spLocks noChangeArrowheads="1"/>
        </xdr:cNvSpPr>
      </xdr:nvSpPr>
      <xdr:spPr bwMode="auto">
        <a:xfrm>
          <a:off x="6611470" y="1255057"/>
          <a:ext cx="4114801" cy="300317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P51</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en-US" altLang="ja-JP" sz="1400" b="1" i="0" u="none" strike="noStrike" baseline="0">
            <a:solidFill>
              <a:srgbClr val="FF0000"/>
            </a:solidFill>
            <a:latin typeface="ＭＳ Ｐゴシック"/>
            <a:ea typeface="ＭＳ Ｐゴシック"/>
          </a:endParaRPr>
        </a:p>
        <a:p>
          <a:pPr algn="l" rtl="0">
            <a:lnSpc>
              <a:spcPts val="1600"/>
            </a:lnSpc>
            <a:defRPr sz="1000"/>
          </a:pPr>
          <a:r>
            <a:rPr lang="ja-JP" altLang="en-US" sz="1400" b="1" i="0" u="none" strike="noStrike" baseline="0">
              <a:solidFill>
                <a:srgbClr val="FF0000"/>
              </a:solidFill>
              <a:latin typeface="ＭＳ Ｐゴシック"/>
              <a:ea typeface="+mn-ea"/>
            </a:rPr>
            <a:t>別途提出（済）の</a:t>
          </a:r>
          <a:endParaRPr lang="en-US" altLang="ja-JP" sz="1400" b="1" i="0" u="none" strike="noStrike" baseline="0">
            <a:solidFill>
              <a:srgbClr val="FF0000"/>
            </a:solidFill>
            <a:latin typeface="ＭＳ Ｐゴシック"/>
            <a:ea typeface="+mn-ea"/>
          </a:endParaRPr>
        </a:p>
        <a:p>
          <a:pPr algn="l" rtl="0">
            <a:lnSpc>
              <a:spcPts val="1700"/>
            </a:lnSpc>
            <a:defRPr sz="1000"/>
          </a:pP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様式第１号</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特定物質排出抑制（変更）計画書」中の</a:t>
          </a:r>
          <a:endParaRPr lang="en-US" altLang="ja-JP" sz="1400" b="1" i="0" u="none" strike="noStrike" baseline="0">
            <a:solidFill>
              <a:srgbClr val="FF0000"/>
            </a:solidFill>
            <a:latin typeface="ＭＳ Ｐゴシック"/>
            <a:ea typeface="+mn-ea"/>
          </a:endParaRPr>
        </a:p>
        <a:p>
          <a:pPr algn="l" rtl="0">
            <a:lnSpc>
              <a:spcPts val="1600"/>
            </a:lnSpc>
            <a:defRPr sz="1000"/>
          </a:pPr>
          <a:r>
            <a:rPr lang="ja-JP" altLang="en-US" sz="1400" b="1" i="0" u="none" strike="noStrike" baseline="0">
              <a:solidFill>
                <a:srgbClr val="FF0000"/>
              </a:solidFill>
              <a:latin typeface="ＭＳ Ｐゴシック"/>
              <a:ea typeface="+mn-ea"/>
            </a:rPr>
            <a:t>「別紙</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第</a:t>
          </a:r>
          <a:r>
            <a:rPr lang="en-US" altLang="ja-JP" sz="1400" b="1" i="0" u="none" strike="noStrike" baseline="0">
              <a:solidFill>
                <a:srgbClr val="FF0000"/>
              </a:solidFill>
              <a:latin typeface="ＭＳ Ｐゴシック"/>
              <a:ea typeface="+mn-ea"/>
            </a:rPr>
            <a:t>4</a:t>
          </a:r>
          <a:r>
            <a:rPr lang="ja-JP" altLang="en-US" sz="1400" b="1" i="0" u="none" strike="noStrike" baseline="0">
              <a:solidFill>
                <a:srgbClr val="FF0000"/>
              </a:solidFill>
              <a:latin typeface="ＭＳ Ｐゴシック"/>
              <a:ea typeface="+mn-ea"/>
            </a:rPr>
            <a:t>項目標」シートから、転記して下さい。</a:t>
          </a:r>
          <a:endParaRPr lang="en-US" altLang="ja-JP" sz="1400" b="1" i="0" u="none" strike="noStrike" baseline="0">
            <a:solidFill>
              <a:srgbClr val="FF0000"/>
            </a:solidFill>
            <a:latin typeface="ＭＳ Ｐゴシック"/>
            <a:ea typeface="+mn-ea"/>
          </a:endParaRPr>
        </a:p>
        <a:p>
          <a:pPr algn="l" rtl="0">
            <a:lnSpc>
              <a:spcPts val="1700"/>
            </a:lnSpc>
            <a:defRPr sz="1000"/>
          </a:pPr>
          <a:endParaRPr lang="en-US" altLang="ja-JP" sz="1400" b="1" i="0" u="none" strike="noStrike" baseline="0">
            <a:solidFill>
              <a:srgbClr val="FF0000"/>
            </a:solidFill>
            <a:latin typeface="ＭＳ Ｐゴシック"/>
            <a:ea typeface="+mn-ea"/>
          </a:endParaRPr>
        </a:p>
        <a:p>
          <a:pPr algn="l" rtl="0">
            <a:lnSpc>
              <a:spcPts val="1600"/>
            </a:lnSpc>
            <a:defRPr sz="1000"/>
          </a:pPr>
          <a:r>
            <a:rPr lang="ja-JP" altLang="en-US" sz="1400" b="1" i="0" u="none" strike="noStrike" baseline="0">
              <a:solidFill>
                <a:srgbClr val="FF0000"/>
              </a:solidFill>
              <a:latin typeface="ＭＳ Ｐゴシック"/>
              <a:ea typeface="+mn-ea"/>
            </a:rPr>
            <a:t>Ｂ６「基準年度</a:t>
          </a:r>
          <a:r>
            <a:rPr lang="en-US" altLang="ja-JP" sz="1400" b="1" i="0" u="none" strike="noStrike" baseline="0">
              <a:solidFill>
                <a:srgbClr val="FF0000"/>
              </a:solidFill>
              <a:latin typeface="ＭＳ Ｐゴシック"/>
              <a:ea typeface="+mn-ea"/>
            </a:rPr>
            <a:t>(a)</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mn-ea"/>
          </a:endParaRPr>
        </a:p>
        <a:p>
          <a:pPr algn="l" rtl="0">
            <a:lnSpc>
              <a:spcPts val="1700"/>
            </a:lnSpc>
            <a:defRPr sz="1000"/>
          </a:pPr>
          <a:r>
            <a:rPr lang="en-US" altLang="ja-JP" sz="1400" b="1" i="0" u="none" strike="noStrike" baseline="0">
              <a:solidFill>
                <a:srgbClr val="FF0000"/>
              </a:solidFill>
              <a:latin typeface="ＭＳ Ｐゴシック"/>
              <a:ea typeface="+mn-ea"/>
            </a:rPr>
            <a:t>B8</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B13</a:t>
          </a:r>
          <a:r>
            <a:rPr lang="ja-JP" altLang="en-US" sz="1400" b="1" i="0" u="none" strike="noStrike" baseline="0">
              <a:solidFill>
                <a:srgbClr val="FF0000"/>
              </a:solidFill>
              <a:latin typeface="ＭＳ Ｐゴシック"/>
              <a:ea typeface="+mn-ea"/>
            </a:rPr>
            <a:t>「基準年度排出量</a:t>
          </a:r>
          <a:r>
            <a:rPr lang="en-US" altLang="ja-JP" sz="1400" b="1" i="0" u="none" strike="noStrike" baseline="0">
              <a:solidFill>
                <a:srgbClr val="FF0000"/>
              </a:solidFill>
              <a:latin typeface="ＭＳ Ｐゴシック"/>
              <a:ea typeface="+mn-ea"/>
            </a:rPr>
            <a:t>(a)</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mn-ea"/>
          </a:endParaRPr>
        </a:p>
        <a:p>
          <a:pPr algn="l" rtl="0">
            <a:lnSpc>
              <a:spcPts val="1600"/>
            </a:lnSpc>
            <a:defRPr sz="1000"/>
          </a:pPr>
          <a:r>
            <a:rPr lang="en-US" altLang="ja-JP" sz="1400" b="1" i="0" u="none" strike="noStrike" baseline="0">
              <a:solidFill>
                <a:srgbClr val="FF0000"/>
              </a:solidFill>
              <a:latin typeface="ＭＳ Ｐゴシック"/>
              <a:ea typeface="+mn-ea"/>
            </a:rPr>
            <a:t>D8</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D13</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2030</a:t>
          </a:r>
          <a:r>
            <a:rPr lang="ja-JP" altLang="en-US" sz="1400" b="1" i="0" u="none" strike="noStrike" baseline="0">
              <a:solidFill>
                <a:srgbClr val="FF0000"/>
              </a:solidFill>
              <a:latin typeface="ＭＳ Ｐゴシック"/>
              <a:ea typeface="+mn-ea"/>
            </a:rPr>
            <a:t>年度 抑制目標量</a:t>
          </a:r>
          <a:r>
            <a:rPr lang="en-US" altLang="ja-JP" sz="1400" b="1" i="0" u="none" strike="noStrike" baseline="0">
              <a:solidFill>
                <a:srgbClr val="FF0000"/>
              </a:solidFill>
              <a:latin typeface="ＭＳ Ｐゴシック"/>
              <a:ea typeface="+mn-ea"/>
            </a:rPr>
            <a:t>(c)</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は入力されていますか？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1</xdr:row>
      <xdr:rowOff>19050</xdr:rowOff>
    </xdr:from>
    <xdr:to>
      <xdr:col>10</xdr:col>
      <xdr:colOff>539750</xdr:colOff>
      <xdr:row>27</xdr:row>
      <xdr:rowOff>76200</xdr:rowOff>
    </xdr:to>
    <xdr:sp macro="" textlink="">
      <xdr:nvSpPr>
        <xdr:cNvPr id="123585" name="AutoShape 3">
          <a:extLst>
            <a:ext uri="{FF2B5EF4-FFF2-40B4-BE49-F238E27FC236}">
              <a16:creationId xmlns:a16="http://schemas.microsoft.com/office/drawing/2014/main" id="{2FA1AB87-C42B-500F-3E55-8FD8CF7EDA94}"/>
            </a:ext>
          </a:extLst>
        </xdr:cNvPr>
        <xdr:cNvSpPr>
          <a:spLocks/>
        </xdr:cNvSpPr>
      </xdr:nvSpPr>
      <xdr:spPr bwMode="auto">
        <a:xfrm>
          <a:off x="7785100" y="184150"/>
          <a:ext cx="406400" cy="12388850"/>
        </a:xfrm>
        <a:prstGeom prst="rightBrace">
          <a:avLst>
            <a:gd name="adj1" fmla="val 239923"/>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10</xdr:col>
      <xdr:colOff>589616</xdr:colOff>
      <xdr:row>5</xdr:row>
      <xdr:rowOff>75266</xdr:rowOff>
    </xdr:from>
    <xdr:ext cx="4436086" cy="793078"/>
    <xdr:sp macro="" textlink="">
      <xdr:nvSpPr>
        <xdr:cNvPr id="3" name="Text Box 5">
          <a:extLst>
            <a:ext uri="{FF2B5EF4-FFF2-40B4-BE49-F238E27FC236}">
              <a16:creationId xmlns:a16="http://schemas.microsoft.com/office/drawing/2014/main" id="{B2E60DA9-08B7-CA20-7DDC-C34DB196BEFC}"/>
            </a:ext>
          </a:extLst>
        </xdr:cNvPr>
        <xdr:cNvSpPr txBox="1">
          <a:spLocks noChangeArrowheads="1"/>
        </xdr:cNvSpPr>
      </xdr:nvSpPr>
      <xdr:spPr bwMode="auto">
        <a:xfrm>
          <a:off x="8057590" y="879101"/>
          <a:ext cx="4614293" cy="75501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36000" bIns="36000" anchor="t" upright="1">
          <a:spAutoFit/>
        </a:bodyPr>
        <a:lstStyle/>
        <a:p>
          <a:pPr rtl="0"/>
          <a:r>
            <a:rPr lang="ja-JP" altLang="ja-JP" sz="1400" b="1" i="1" baseline="0">
              <a:solidFill>
                <a:srgbClr val="FF0000"/>
              </a:solidFill>
              <a:effectLst/>
              <a:latin typeface="+mn-lt"/>
              <a:ea typeface="+mn-ea"/>
              <a:cs typeface="+mn-cs"/>
            </a:rPr>
            <a:t>記載方法は、届出マニュアル（～工場・事業所用～）</a:t>
          </a:r>
          <a:endParaRPr lang="ja-JP" altLang="ja-JP" sz="1400">
            <a:solidFill>
              <a:srgbClr val="FF0000"/>
            </a:solidFill>
            <a:effectLst/>
          </a:endParaRPr>
        </a:p>
        <a:p>
          <a:pPr rtl="0"/>
          <a:r>
            <a:rPr lang="en-US" altLang="ja-JP" sz="1400" b="1" i="1" baseline="0">
              <a:solidFill>
                <a:srgbClr val="0000FF"/>
              </a:solidFill>
              <a:effectLst/>
              <a:latin typeface="+mn-lt"/>
              <a:ea typeface="+mn-ea"/>
              <a:cs typeface="+mn-cs"/>
            </a:rPr>
            <a:t>P52,53</a:t>
          </a:r>
          <a:r>
            <a:rPr lang="ja-JP" altLang="ja-JP" sz="1400" b="1" i="1" baseline="0">
              <a:solidFill>
                <a:srgbClr val="FF0000"/>
              </a:solidFill>
              <a:effectLst/>
              <a:latin typeface="+mn-lt"/>
              <a:ea typeface="+mn-ea"/>
              <a:cs typeface="+mn-cs"/>
            </a:rPr>
            <a:t>に記載していますので、必ずご確認ください。</a:t>
          </a:r>
          <a:endParaRPr lang="ja-JP" altLang="ja-JP" sz="1400">
            <a:solidFill>
              <a:srgbClr val="FF0000"/>
            </a:solidFill>
            <a:effectLst/>
          </a:endParaRPr>
        </a:p>
        <a:p>
          <a:pPr algn="l" rtl="0">
            <a:defRPr sz="1000"/>
          </a:pPr>
          <a:endParaRPr lang="en-US" altLang="ja-JP" sz="1400" b="1" i="1" u="none" strike="noStrike" baseline="0">
            <a:solidFill>
              <a:srgbClr val="FF000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133350</xdr:colOff>
      <xdr:row>2</xdr:row>
      <xdr:rowOff>0</xdr:rowOff>
    </xdr:from>
    <xdr:to>
      <xdr:col>9</xdr:col>
      <xdr:colOff>260350</xdr:colOff>
      <xdr:row>29</xdr:row>
      <xdr:rowOff>50800</xdr:rowOff>
    </xdr:to>
    <xdr:sp macro="" textlink="">
      <xdr:nvSpPr>
        <xdr:cNvPr id="144551" name="AutoShape 3">
          <a:extLst>
            <a:ext uri="{FF2B5EF4-FFF2-40B4-BE49-F238E27FC236}">
              <a16:creationId xmlns:a16="http://schemas.microsoft.com/office/drawing/2014/main" id="{87C91754-D9DE-FE31-831F-BCEDD5F9DBD8}"/>
            </a:ext>
          </a:extLst>
        </xdr:cNvPr>
        <xdr:cNvSpPr>
          <a:spLocks/>
        </xdr:cNvSpPr>
      </xdr:nvSpPr>
      <xdr:spPr bwMode="auto">
        <a:xfrm>
          <a:off x="6673850" y="330200"/>
          <a:ext cx="406400" cy="11811000"/>
        </a:xfrm>
        <a:prstGeom prst="rightBrace">
          <a:avLst>
            <a:gd name="adj1" fmla="val 86918"/>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47999</xdr:colOff>
      <xdr:row>8</xdr:row>
      <xdr:rowOff>19238</xdr:rowOff>
    </xdr:from>
    <xdr:to>
      <xdr:col>26</xdr:col>
      <xdr:colOff>153677</xdr:colOff>
      <xdr:row>12</xdr:row>
      <xdr:rowOff>1078</xdr:rowOff>
    </xdr:to>
    <xdr:sp macro="" textlink="">
      <xdr:nvSpPr>
        <xdr:cNvPr id="2" name="正方形/長方形 1">
          <a:extLst>
            <a:ext uri="{FF2B5EF4-FFF2-40B4-BE49-F238E27FC236}">
              <a16:creationId xmlns:a16="http://schemas.microsoft.com/office/drawing/2014/main" id="{0D5C3FCD-D7E8-E572-0420-6FFA8AF8CDB8}"/>
            </a:ext>
          </a:extLst>
        </xdr:cNvPr>
        <xdr:cNvSpPr/>
      </xdr:nvSpPr>
      <xdr:spPr bwMode="auto">
        <a:xfrm>
          <a:off x="7776883" y="2409266"/>
          <a:ext cx="4953000" cy="186017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b="1">
              <a:solidFill>
                <a:srgbClr val="FF0000"/>
              </a:solidFill>
            </a:rPr>
            <a:t>作成済みの計画に基づき実施した措置結果を報告してください。</a:t>
          </a:r>
          <a:endParaRPr kumimoji="1" lang="en-US" altLang="ja-JP" sz="1800" b="1">
            <a:solidFill>
              <a:srgbClr val="FF0000"/>
            </a:solidFill>
          </a:endParaRPr>
        </a:p>
        <a:p>
          <a:pPr algn="l">
            <a:lnSpc>
              <a:spcPts val="2100"/>
            </a:lnSpc>
          </a:pPr>
          <a:r>
            <a:rPr kumimoji="1" lang="ja-JP" altLang="en-US" sz="1800" b="1">
              <a:solidFill>
                <a:srgbClr val="FF0000"/>
              </a:solidFill>
            </a:rPr>
            <a:t>措置区分は改正前の指針の措置区分（コード表</a:t>
          </a:r>
          <a:r>
            <a:rPr kumimoji="1" lang="en-US" altLang="ja-JP" sz="1800" b="1">
              <a:solidFill>
                <a:srgbClr val="FF0000"/>
              </a:solidFill>
            </a:rPr>
            <a:t>A</a:t>
          </a:r>
          <a:r>
            <a:rPr kumimoji="1" lang="ja-JP" altLang="en-US" sz="1800" b="1">
              <a:solidFill>
                <a:srgbClr val="FF0000"/>
              </a:solidFill>
            </a:rPr>
            <a:t>）になりますのでご留意ください。</a:t>
          </a:r>
        </a:p>
      </xdr:txBody>
    </xdr:sp>
    <xdr:clientData/>
  </xdr:twoCellAnchor>
  <xdr:oneCellAnchor>
    <xdr:from>
      <xdr:col>10</xdr:col>
      <xdr:colOff>57710</xdr:colOff>
      <xdr:row>5</xdr:row>
      <xdr:rowOff>387350</xdr:rowOff>
    </xdr:from>
    <xdr:ext cx="4103939" cy="677108"/>
    <xdr:sp macro="" textlink="">
      <xdr:nvSpPr>
        <xdr:cNvPr id="5" name="Text Box 9">
          <a:extLst>
            <a:ext uri="{FF2B5EF4-FFF2-40B4-BE49-F238E27FC236}">
              <a16:creationId xmlns:a16="http://schemas.microsoft.com/office/drawing/2014/main" id="{B34CD33C-8425-CD7E-1847-5F5D81BEB54F}"/>
            </a:ext>
          </a:extLst>
        </xdr:cNvPr>
        <xdr:cNvSpPr txBox="1">
          <a:spLocks noChangeArrowheads="1"/>
        </xdr:cNvSpPr>
      </xdr:nvSpPr>
      <xdr:spPr bwMode="auto">
        <a:xfrm>
          <a:off x="7154769" y="1351056"/>
          <a:ext cx="4103939"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P55,56</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133350</xdr:colOff>
      <xdr:row>9</xdr:row>
      <xdr:rowOff>0</xdr:rowOff>
    </xdr:from>
    <xdr:to>
      <xdr:col>8</xdr:col>
      <xdr:colOff>241300</xdr:colOff>
      <xdr:row>11</xdr:row>
      <xdr:rowOff>177800</xdr:rowOff>
    </xdr:to>
    <xdr:sp macro="" textlink="">
      <xdr:nvSpPr>
        <xdr:cNvPr id="135732" name="AutoShape 1">
          <a:extLst>
            <a:ext uri="{FF2B5EF4-FFF2-40B4-BE49-F238E27FC236}">
              <a16:creationId xmlns:a16="http://schemas.microsoft.com/office/drawing/2014/main" id="{A4D7F5B4-F5C1-B97B-969B-A2583B606594}"/>
            </a:ext>
          </a:extLst>
        </xdr:cNvPr>
        <xdr:cNvSpPr>
          <a:spLocks/>
        </xdr:cNvSpPr>
      </xdr:nvSpPr>
      <xdr:spPr bwMode="auto">
        <a:xfrm>
          <a:off x="1860550" y="1441450"/>
          <a:ext cx="107950" cy="558800"/>
        </a:xfrm>
        <a:prstGeom prst="leftBrace">
          <a:avLst>
            <a:gd name="adj1" fmla="val 43137"/>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120650</xdr:colOff>
      <xdr:row>9</xdr:row>
      <xdr:rowOff>0</xdr:rowOff>
    </xdr:from>
    <xdr:to>
      <xdr:col>8</xdr:col>
      <xdr:colOff>76200</xdr:colOff>
      <xdr:row>10</xdr:row>
      <xdr:rowOff>146050</xdr:rowOff>
    </xdr:to>
    <xdr:sp macro="" textlink="">
      <xdr:nvSpPr>
        <xdr:cNvPr id="135733" name="Freeform 2">
          <a:extLst>
            <a:ext uri="{FF2B5EF4-FFF2-40B4-BE49-F238E27FC236}">
              <a16:creationId xmlns:a16="http://schemas.microsoft.com/office/drawing/2014/main" id="{1ECD8A28-AF67-2AA9-B6EB-F2E52A27115D}"/>
            </a:ext>
          </a:extLst>
        </xdr:cNvPr>
        <xdr:cNvSpPr>
          <a:spLocks/>
        </xdr:cNvSpPr>
      </xdr:nvSpPr>
      <xdr:spPr bwMode="auto">
        <a:xfrm>
          <a:off x="1593850" y="1441450"/>
          <a:ext cx="209550" cy="336550"/>
        </a:xfrm>
        <a:custGeom>
          <a:avLst/>
          <a:gdLst>
            <a:gd name="T0" fmla="*/ 2147483646 w 48"/>
            <a:gd name="T1" fmla="*/ 0 h 50"/>
            <a:gd name="T2" fmla="*/ 2147483646 w 48"/>
            <a:gd name="T3" fmla="*/ 2147483646 h 50"/>
            <a:gd name="T4" fmla="*/ 2147483646 w 48"/>
            <a:gd name="T5" fmla="*/ 2147483646 h 50"/>
            <a:gd name="T6" fmla="*/ 0 60000 65536"/>
            <a:gd name="T7" fmla="*/ 0 60000 65536"/>
            <a:gd name="T8" fmla="*/ 0 60000 65536"/>
          </a:gdLst>
          <a:ahLst/>
          <a:cxnLst>
            <a:cxn ang="T6">
              <a:pos x="T0" y="T1"/>
            </a:cxn>
            <a:cxn ang="T7">
              <a:pos x="T2" y="T3"/>
            </a:cxn>
            <a:cxn ang="T8">
              <a:pos x="T4" y="T5"/>
            </a:cxn>
          </a:cxnLst>
          <a:rect l="0" t="0" r="r" b="b"/>
          <a:pathLst>
            <a:path w="48" h="50">
              <a:moveTo>
                <a:pt x="6" y="0"/>
              </a:moveTo>
              <a:cubicBezTo>
                <a:pt x="6" y="7"/>
                <a:pt x="0" y="34"/>
                <a:pt x="7" y="42"/>
              </a:cubicBezTo>
              <a:cubicBezTo>
                <a:pt x="14" y="50"/>
                <a:pt x="40" y="45"/>
                <a:pt x="48" y="46"/>
              </a:cubicBezTo>
            </a:path>
          </a:pathLst>
        </a:custGeom>
        <a:noFill/>
        <a:ln w="2540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114300</xdr:colOff>
      <xdr:row>2</xdr:row>
      <xdr:rowOff>69850</xdr:rowOff>
    </xdr:from>
    <xdr:to>
      <xdr:col>28</xdr:col>
      <xdr:colOff>196850</xdr:colOff>
      <xdr:row>70</xdr:row>
      <xdr:rowOff>457200</xdr:rowOff>
    </xdr:to>
    <xdr:sp macro="" textlink="">
      <xdr:nvSpPr>
        <xdr:cNvPr id="135734" name="AutoShape 3">
          <a:extLst>
            <a:ext uri="{FF2B5EF4-FFF2-40B4-BE49-F238E27FC236}">
              <a16:creationId xmlns:a16="http://schemas.microsoft.com/office/drawing/2014/main" id="{7C62E39B-192E-E227-62F8-738907A89A3C}"/>
            </a:ext>
          </a:extLst>
        </xdr:cNvPr>
        <xdr:cNvSpPr>
          <a:spLocks/>
        </xdr:cNvSpPr>
      </xdr:nvSpPr>
      <xdr:spPr bwMode="auto">
        <a:xfrm>
          <a:off x="6388100" y="304800"/>
          <a:ext cx="641350" cy="21431250"/>
        </a:xfrm>
        <a:prstGeom prst="rightBrace">
          <a:avLst>
            <a:gd name="adj1" fmla="val 62964"/>
            <a:gd name="adj2" fmla="val 20931"/>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28</xdr:col>
      <xdr:colOff>345168</xdr:colOff>
      <xdr:row>23</xdr:row>
      <xdr:rowOff>23132</xdr:rowOff>
    </xdr:from>
    <xdr:ext cx="4158560" cy="964949"/>
    <xdr:sp macro="" textlink="">
      <xdr:nvSpPr>
        <xdr:cNvPr id="6" name="Text Box 9">
          <a:extLst>
            <a:ext uri="{FF2B5EF4-FFF2-40B4-BE49-F238E27FC236}">
              <a16:creationId xmlns:a16="http://schemas.microsoft.com/office/drawing/2014/main" id="{8D6040CD-0BFA-2184-844B-F94DF078F688}"/>
            </a:ext>
          </a:extLst>
        </xdr:cNvPr>
        <xdr:cNvSpPr txBox="1">
          <a:spLocks noChangeArrowheads="1"/>
        </xdr:cNvSpPr>
      </xdr:nvSpPr>
      <xdr:spPr bwMode="auto">
        <a:xfrm>
          <a:off x="7113716" y="4158086"/>
          <a:ext cx="4184191" cy="8951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P58,59</a:t>
          </a:r>
        </a:p>
        <a:p>
          <a:pPr algn="l" rtl="0">
            <a:lnSpc>
              <a:spcPts val="16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26</xdr:col>
      <xdr:colOff>63500</xdr:colOff>
      <xdr:row>4</xdr:row>
      <xdr:rowOff>146050</xdr:rowOff>
    </xdr:from>
    <xdr:to>
      <xdr:col>27</xdr:col>
      <xdr:colOff>158750</xdr:colOff>
      <xdr:row>43</xdr:row>
      <xdr:rowOff>0</xdr:rowOff>
    </xdr:to>
    <xdr:sp macro="" textlink="">
      <xdr:nvSpPr>
        <xdr:cNvPr id="111364" name="AutoShape 3">
          <a:extLst>
            <a:ext uri="{FF2B5EF4-FFF2-40B4-BE49-F238E27FC236}">
              <a16:creationId xmlns:a16="http://schemas.microsoft.com/office/drawing/2014/main" id="{9DDBF0B9-00BB-B5E4-4C0E-C2D7EE4C43E6}"/>
            </a:ext>
          </a:extLst>
        </xdr:cNvPr>
        <xdr:cNvSpPr>
          <a:spLocks/>
        </xdr:cNvSpPr>
      </xdr:nvSpPr>
      <xdr:spPr bwMode="auto">
        <a:xfrm>
          <a:off x="6584950" y="609600"/>
          <a:ext cx="654050" cy="11264900"/>
        </a:xfrm>
        <a:prstGeom prst="rightBrace">
          <a:avLst>
            <a:gd name="adj1" fmla="val 63312"/>
            <a:gd name="adj2" fmla="val 16157"/>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27</xdr:col>
      <xdr:colOff>307975</xdr:colOff>
      <xdr:row>14</xdr:row>
      <xdr:rowOff>114300</xdr:rowOff>
    </xdr:from>
    <xdr:ext cx="4185733" cy="732244"/>
    <xdr:sp macro="" textlink="">
      <xdr:nvSpPr>
        <xdr:cNvPr id="4" name="Text Box 9">
          <a:extLst>
            <a:ext uri="{FF2B5EF4-FFF2-40B4-BE49-F238E27FC236}">
              <a16:creationId xmlns:a16="http://schemas.microsoft.com/office/drawing/2014/main" id="{4B216472-C14E-912F-FB8B-2EE6556D94FF}"/>
            </a:ext>
          </a:extLst>
        </xdr:cNvPr>
        <xdr:cNvSpPr txBox="1">
          <a:spLocks noChangeArrowheads="1"/>
        </xdr:cNvSpPr>
      </xdr:nvSpPr>
      <xdr:spPr bwMode="auto">
        <a:xfrm>
          <a:off x="8064500" y="1943100"/>
          <a:ext cx="4090555" cy="726096"/>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P60,61</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10</xdr:col>
      <xdr:colOff>73026</xdr:colOff>
      <xdr:row>9</xdr:row>
      <xdr:rowOff>50801</xdr:rowOff>
    </xdr:from>
    <xdr:to>
      <xdr:col>10</xdr:col>
      <xdr:colOff>1101726</xdr:colOff>
      <xdr:row>19</xdr:row>
      <xdr:rowOff>82502</xdr:rowOff>
    </xdr:to>
    <xdr:sp macro="" textlink="">
      <xdr:nvSpPr>
        <xdr:cNvPr id="2" name="正方形/長方形 1">
          <a:extLst>
            <a:ext uri="{FF2B5EF4-FFF2-40B4-BE49-F238E27FC236}">
              <a16:creationId xmlns:a16="http://schemas.microsoft.com/office/drawing/2014/main" id="{E4144257-5791-0DCE-4775-0B2146FFC997}"/>
            </a:ext>
          </a:extLst>
        </xdr:cNvPr>
        <xdr:cNvSpPr/>
      </xdr:nvSpPr>
      <xdr:spPr bwMode="auto">
        <a:xfrm>
          <a:off x="12128501" y="2028826"/>
          <a:ext cx="1117600" cy="3251200"/>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161925</xdr:colOff>
      <xdr:row>21</xdr:row>
      <xdr:rowOff>152400</xdr:rowOff>
    </xdr:from>
    <xdr:to>
      <xdr:col>10</xdr:col>
      <xdr:colOff>700998</xdr:colOff>
      <xdr:row>28</xdr:row>
      <xdr:rowOff>190488</xdr:rowOff>
    </xdr:to>
    <xdr:sp macro="" textlink="">
      <xdr:nvSpPr>
        <xdr:cNvPr id="3" name="正方形/長方形 2">
          <a:extLst>
            <a:ext uri="{FF2B5EF4-FFF2-40B4-BE49-F238E27FC236}">
              <a16:creationId xmlns:a16="http://schemas.microsoft.com/office/drawing/2014/main" id="{84CA3DA8-D989-82E9-6DED-063EF63B76F2}"/>
            </a:ext>
          </a:extLst>
        </xdr:cNvPr>
        <xdr:cNvSpPr/>
      </xdr:nvSpPr>
      <xdr:spPr bwMode="auto">
        <a:xfrm>
          <a:off x="11074400" y="5829300"/>
          <a:ext cx="1739900" cy="290512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400">
            <a:solidFill>
              <a:srgbClr val="FF0000"/>
            </a:solidFill>
          </a:endParaRPr>
        </a:p>
      </xdr:txBody>
    </xdr:sp>
    <xdr:clientData/>
  </xdr:twoCellAnchor>
  <xdr:twoCellAnchor>
    <xdr:from>
      <xdr:col>5</xdr:col>
      <xdr:colOff>152960</xdr:colOff>
      <xdr:row>40</xdr:row>
      <xdr:rowOff>158562</xdr:rowOff>
    </xdr:from>
    <xdr:to>
      <xdr:col>6</xdr:col>
      <xdr:colOff>523515</xdr:colOff>
      <xdr:row>46</xdr:row>
      <xdr:rowOff>342233</xdr:rowOff>
    </xdr:to>
    <xdr:sp macro="" textlink="">
      <xdr:nvSpPr>
        <xdr:cNvPr id="4" name="正方形/長方形 3">
          <a:extLst>
            <a:ext uri="{FF2B5EF4-FFF2-40B4-BE49-F238E27FC236}">
              <a16:creationId xmlns:a16="http://schemas.microsoft.com/office/drawing/2014/main" id="{E9EB358D-AFF0-124C-8767-FCDC705D6EDA}"/>
            </a:ext>
          </a:extLst>
        </xdr:cNvPr>
        <xdr:cNvSpPr/>
      </xdr:nvSpPr>
      <xdr:spPr bwMode="auto">
        <a:xfrm>
          <a:off x="5410760" y="12645837"/>
          <a:ext cx="1768475" cy="2489012"/>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700"/>
            </a:lnSpc>
          </a:pPr>
          <a:r>
            <a:rPr kumimoji="1" lang="en-US" altLang="ja-JP" sz="1400">
              <a:solidFill>
                <a:srgbClr val="FF0000"/>
              </a:solidFill>
            </a:rPr>
            <a:t>※</a:t>
          </a:r>
          <a:r>
            <a:rPr kumimoji="1" lang="ja-JP" altLang="en-US" sz="1400">
              <a:solidFill>
                <a:srgbClr val="FF0000"/>
              </a:solidFill>
            </a:rPr>
            <a:t>化石燃料を混焼している場合は再生可能エネルギー（バイオマス等）分のみ按分して記入ください。</a:t>
          </a:r>
          <a:endParaRPr kumimoji="1" lang="en-US" altLang="ja-JP" sz="1400">
            <a:solidFill>
              <a:srgbClr val="FF0000"/>
            </a:solidFill>
          </a:endParaRPr>
        </a:p>
        <a:p>
          <a:pPr algn="l"/>
          <a:r>
            <a:rPr kumimoji="1" lang="ja-JP" altLang="en-US" sz="1400">
              <a:solidFill>
                <a:srgbClr val="FF0000"/>
              </a:solidFill>
            </a:rPr>
            <a:t>化石燃料分は集計結果表</a:t>
          </a:r>
          <a:r>
            <a:rPr kumimoji="1" lang="en-US" altLang="ja-JP" sz="1400">
              <a:solidFill>
                <a:srgbClr val="FF0000"/>
              </a:solidFill>
            </a:rPr>
            <a:t>CO</a:t>
          </a:r>
          <a:r>
            <a:rPr kumimoji="1" lang="en-US" altLang="ja-JP" sz="1400" baseline="-25000">
              <a:solidFill>
                <a:srgbClr val="FF0000"/>
              </a:solidFill>
            </a:rPr>
            <a:t>2</a:t>
          </a:r>
          <a:r>
            <a:rPr kumimoji="1" lang="ja-JP" altLang="en-US" sz="1400">
              <a:solidFill>
                <a:srgbClr val="FF0000"/>
              </a:solidFill>
            </a:rPr>
            <a:t>シートに記入してください。</a:t>
          </a:r>
        </a:p>
      </xdr:txBody>
    </xdr:sp>
    <xdr:clientData/>
  </xdr:twoCellAnchor>
  <xdr:twoCellAnchor>
    <xdr:from>
      <xdr:col>6</xdr:col>
      <xdr:colOff>1297082</xdr:colOff>
      <xdr:row>40</xdr:row>
      <xdr:rowOff>112060</xdr:rowOff>
    </xdr:from>
    <xdr:to>
      <xdr:col>10</xdr:col>
      <xdr:colOff>834721</xdr:colOff>
      <xdr:row>46</xdr:row>
      <xdr:rowOff>342758</xdr:rowOff>
    </xdr:to>
    <xdr:sp macro="" textlink="">
      <xdr:nvSpPr>
        <xdr:cNvPr id="5" name="正方形/長方形 4">
          <a:extLst>
            <a:ext uri="{FF2B5EF4-FFF2-40B4-BE49-F238E27FC236}">
              <a16:creationId xmlns:a16="http://schemas.microsoft.com/office/drawing/2014/main" id="{FF057E7D-7DAB-33EA-3CE1-F4E599ED49F5}"/>
            </a:ext>
          </a:extLst>
        </xdr:cNvPr>
        <xdr:cNvSpPr/>
      </xdr:nvSpPr>
      <xdr:spPr bwMode="auto">
        <a:xfrm>
          <a:off x="8024907" y="12589810"/>
          <a:ext cx="4922369" cy="2561103"/>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400"/>
            </a:lnSpc>
          </a:pPr>
          <a:endParaRPr kumimoji="1" lang="en-US" altLang="ja-JP" sz="1200">
            <a:solidFill>
              <a:srgbClr val="FF0000"/>
            </a:solidFill>
          </a:endParaRPr>
        </a:p>
        <a:p>
          <a:pPr algn="l"/>
          <a:r>
            <a:rPr kumimoji="1" lang="ja-JP" altLang="en-US" sz="1200">
              <a:solidFill>
                <a:srgbClr val="FF0000"/>
              </a:solidFill>
            </a:rPr>
            <a:t>　「</a:t>
          </a:r>
          <a:r>
            <a:rPr kumimoji="1" lang="ja-JP" altLang="en-US" sz="1400">
              <a:solidFill>
                <a:srgbClr val="FF0000"/>
              </a:solidFill>
            </a:rPr>
            <a:t>再生可能エネルギー」とは、エネルギー供給事業者による非化石エネルギー源の利用及び化石エネルギー源の利用及び化石エネルギー原料の有効な利用の促進に関する法律（平成</a:t>
          </a:r>
          <a:r>
            <a:rPr kumimoji="1" lang="en-US" altLang="ja-JP" sz="1400">
              <a:solidFill>
                <a:srgbClr val="FF0000"/>
              </a:solidFill>
            </a:rPr>
            <a:t>21</a:t>
          </a:r>
          <a:r>
            <a:rPr kumimoji="1" lang="ja-JP" altLang="en-US" sz="1400">
              <a:solidFill>
                <a:srgbClr val="FF0000"/>
              </a:solidFill>
            </a:rPr>
            <a:t>年法律第</a:t>
          </a:r>
          <a:r>
            <a:rPr kumimoji="1" lang="en-US" altLang="ja-JP" sz="1400">
              <a:solidFill>
                <a:srgbClr val="FF0000"/>
              </a:solidFill>
            </a:rPr>
            <a:t>72</a:t>
          </a:r>
          <a:r>
            <a:rPr kumimoji="1" lang="ja-JP" altLang="en-US" sz="1400">
              <a:solidFill>
                <a:srgbClr val="FF0000"/>
              </a:solidFill>
            </a:rPr>
            <a:t>号）及び同施行令（平成</a:t>
          </a:r>
          <a:r>
            <a:rPr kumimoji="1" lang="en-US" altLang="ja-JP" sz="1400">
              <a:solidFill>
                <a:srgbClr val="FF0000"/>
              </a:solidFill>
            </a:rPr>
            <a:t>21</a:t>
          </a:r>
          <a:r>
            <a:rPr kumimoji="1" lang="ja-JP" altLang="en-US" sz="1400">
              <a:solidFill>
                <a:srgbClr val="FF0000"/>
              </a:solidFill>
            </a:rPr>
            <a:t>年政令第</a:t>
          </a:r>
          <a:r>
            <a:rPr kumimoji="1" lang="en-US" altLang="ja-JP" sz="1400">
              <a:solidFill>
                <a:srgbClr val="FF0000"/>
              </a:solidFill>
            </a:rPr>
            <a:t>222</a:t>
          </a:r>
          <a:r>
            <a:rPr kumimoji="1" lang="ja-JP" altLang="en-US" sz="1400">
              <a:solidFill>
                <a:srgbClr val="FF0000"/>
              </a:solidFill>
            </a:rPr>
            <a:t>号）に規定される「太陽光」、「風力」、「水力」、「地熱」、「太陽熱」、「大気中の熱その他の自然界に存する熱」、「バイオマス」を指す。</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FIT</a:t>
          </a:r>
          <a:r>
            <a:rPr kumimoji="1" lang="ja-JP" altLang="en-US" sz="1400">
              <a:solidFill>
                <a:srgbClr val="FF0000"/>
              </a:solidFill>
            </a:rPr>
            <a:t>電気」とは、電気事業法による再生可能エネルギー電気の調達に関する特別法に規定される再生可能エネルギー電気を指す。</a:t>
          </a:r>
          <a:endParaRPr kumimoji="1" lang="en-US" altLang="ja-JP" sz="1400">
            <a:solidFill>
              <a:srgbClr val="FF0000"/>
            </a:solidFill>
          </a:endParaRPr>
        </a:p>
        <a:p>
          <a:pPr algn="l">
            <a:lnSpc>
              <a:spcPts val="1400"/>
            </a:lnSpc>
          </a:pPr>
          <a:endParaRPr kumimoji="1" lang="ja-JP" altLang="en-US" sz="1400">
            <a:solidFill>
              <a:srgbClr val="FF0000"/>
            </a:solidFill>
          </a:endParaRPr>
        </a:p>
      </xdr:txBody>
    </xdr:sp>
    <xdr:clientData/>
  </xdr:twoCellAnchor>
  <xdr:twoCellAnchor>
    <xdr:from>
      <xdr:col>5</xdr:col>
      <xdr:colOff>65741</xdr:colOff>
      <xdr:row>55</xdr:row>
      <xdr:rowOff>47999</xdr:rowOff>
    </xdr:from>
    <xdr:to>
      <xdr:col>5</xdr:col>
      <xdr:colOff>243541</xdr:colOff>
      <xdr:row>58</xdr:row>
      <xdr:rowOff>323305</xdr:rowOff>
    </xdr:to>
    <xdr:sp macro="" textlink="">
      <xdr:nvSpPr>
        <xdr:cNvPr id="6" name="右中かっこ 5">
          <a:extLst>
            <a:ext uri="{FF2B5EF4-FFF2-40B4-BE49-F238E27FC236}">
              <a16:creationId xmlns:a16="http://schemas.microsoft.com/office/drawing/2014/main" id="{6D7C8886-ACBA-0C00-5344-41133235BBAD}"/>
            </a:ext>
          </a:extLst>
        </xdr:cNvPr>
        <xdr:cNvSpPr/>
      </xdr:nvSpPr>
      <xdr:spPr bwMode="auto">
        <a:xfrm>
          <a:off x="5326716" y="16742149"/>
          <a:ext cx="190500" cy="132621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48372</xdr:colOff>
      <xdr:row>55</xdr:row>
      <xdr:rowOff>16249</xdr:rowOff>
    </xdr:from>
    <xdr:to>
      <xdr:col>10</xdr:col>
      <xdr:colOff>245189</xdr:colOff>
      <xdr:row>57</xdr:row>
      <xdr:rowOff>353764</xdr:rowOff>
    </xdr:to>
    <xdr:sp macro="" textlink="">
      <xdr:nvSpPr>
        <xdr:cNvPr id="7" name="右中かっこ 6">
          <a:extLst>
            <a:ext uri="{FF2B5EF4-FFF2-40B4-BE49-F238E27FC236}">
              <a16:creationId xmlns:a16="http://schemas.microsoft.com/office/drawing/2014/main" id="{5C6AD694-31DF-4332-BD13-A74E56DC92B7}"/>
            </a:ext>
          </a:extLst>
        </xdr:cNvPr>
        <xdr:cNvSpPr/>
      </xdr:nvSpPr>
      <xdr:spPr bwMode="auto">
        <a:xfrm>
          <a:off x="12091147" y="16704049"/>
          <a:ext cx="206188" cy="10505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326278</xdr:colOff>
      <xdr:row>56</xdr:row>
      <xdr:rowOff>104402</xdr:rowOff>
    </xdr:from>
    <xdr:to>
      <xdr:col>5</xdr:col>
      <xdr:colOff>1119858</xdr:colOff>
      <xdr:row>58</xdr:row>
      <xdr:rowOff>166201</xdr:rowOff>
    </xdr:to>
    <xdr:sp macro="" textlink="">
      <xdr:nvSpPr>
        <xdr:cNvPr id="8" name="正方形/長方形 7">
          <a:extLst>
            <a:ext uri="{FF2B5EF4-FFF2-40B4-BE49-F238E27FC236}">
              <a16:creationId xmlns:a16="http://schemas.microsoft.com/office/drawing/2014/main" id="{8F1E7685-6E17-A9DA-9C36-64A9C6581DEF}"/>
            </a:ext>
          </a:extLst>
        </xdr:cNvPr>
        <xdr:cNvSpPr/>
      </xdr:nvSpPr>
      <xdr:spPr bwMode="auto">
        <a:xfrm>
          <a:off x="5596778" y="17157327"/>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300"/>
            </a:lnSpc>
          </a:pPr>
          <a:r>
            <a:rPr kumimoji="1" lang="ja-JP" altLang="en-US" sz="1400">
              <a:solidFill>
                <a:srgbClr val="FF0000"/>
              </a:solidFill>
            </a:rPr>
            <a:t>導入目標は参考記入</a:t>
          </a:r>
        </a:p>
      </xdr:txBody>
    </xdr:sp>
    <xdr:clientData/>
  </xdr:twoCellAnchor>
  <xdr:twoCellAnchor>
    <xdr:from>
      <xdr:col>10</xdr:col>
      <xdr:colOff>318620</xdr:colOff>
      <xdr:row>55</xdr:row>
      <xdr:rowOff>82363</xdr:rowOff>
    </xdr:from>
    <xdr:to>
      <xdr:col>11</xdr:col>
      <xdr:colOff>2740</xdr:colOff>
      <xdr:row>57</xdr:row>
      <xdr:rowOff>150516</xdr:rowOff>
    </xdr:to>
    <xdr:sp macro="" textlink="">
      <xdr:nvSpPr>
        <xdr:cNvPr id="9" name="正方形/長方形 8">
          <a:extLst>
            <a:ext uri="{FF2B5EF4-FFF2-40B4-BE49-F238E27FC236}">
              <a16:creationId xmlns:a16="http://schemas.microsoft.com/office/drawing/2014/main" id="{62638F79-B23F-8747-0EF0-4ACCB1E23601}"/>
            </a:ext>
          </a:extLst>
        </xdr:cNvPr>
        <xdr:cNvSpPr/>
      </xdr:nvSpPr>
      <xdr:spPr bwMode="auto">
        <a:xfrm>
          <a:off x="12383620" y="16789213"/>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300"/>
            </a:lnSpc>
          </a:pPr>
          <a:r>
            <a:rPr kumimoji="1" lang="ja-JP" altLang="en-US" sz="1400">
              <a:solidFill>
                <a:srgbClr val="FF0000"/>
              </a:solidFill>
            </a:rPr>
            <a:t>導入目標は参考記入</a:t>
          </a:r>
        </a:p>
      </xdr:txBody>
    </xdr:sp>
    <xdr:clientData/>
  </xdr:twoCellAnchor>
  <xdr:oneCellAnchor>
    <xdr:from>
      <xdr:col>12</xdr:col>
      <xdr:colOff>260350</xdr:colOff>
      <xdr:row>9</xdr:row>
      <xdr:rowOff>98425</xdr:rowOff>
    </xdr:from>
    <xdr:ext cx="4195032" cy="622950"/>
    <xdr:sp macro="" textlink="">
      <xdr:nvSpPr>
        <xdr:cNvPr id="10" name="Text Box 9">
          <a:extLst>
            <a:ext uri="{FF2B5EF4-FFF2-40B4-BE49-F238E27FC236}">
              <a16:creationId xmlns:a16="http://schemas.microsoft.com/office/drawing/2014/main" id="{EEEF3221-7497-4486-C4B0-F7E54E51D414}"/>
            </a:ext>
          </a:extLst>
        </xdr:cNvPr>
        <xdr:cNvSpPr txBox="1">
          <a:spLocks noChangeArrowheads="1"/>
        </xdr:cNvSpPr>
      </xdr:nvSpPr>
      <xdr:spPr bwMode="auto">
        <a:xfrm>
          <a:off x="12390664" y="2066925"/>
          <a:ext cx="4125221"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P62,63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7</xdr:col>
      <xdr:colOff>115207</xdr:colOff>
      <xdr:row>34</xdr:row>
      <xdr:rowOff>125639</xdr:rowOff>
    </xdr:from>
    <xdr:to>
      <xdr:col>10</xdr:col>
      <xdr:colOff>911678</xdr:colOff>
      <xdr:row>38</xdr:row>
      <xdr:rowOff>122465</xdr:rowOff>
    </xdr:to>
    <xdr:sp macro="" textlink="">
      <xdr:nvSpPr>
        <xdr:cNvPr id="11" name="正方形/長方形 10">
          <a:extLst>
            <a:ext uri="{FF2B5EF4-FFF2-40B4-BE49-F238E27FC236}">
              <a16:creationId xmlns:a16="http://schemas.microsoft.com/office/drawing/2014/main" id="{46E3B31C-F0CD-42A8-9DED-9338BDC3290B}"/>
            </a:ext>
          </a:extLst>
        </xdr:cNvPr>
        <xdr:cNvSpPr/>
      </xdr:nvSpPr>
      <xdr:spPr bwMode="auto">
        <a:xfrm>
          <a:off x="7571921" y="10480675"/>
          <a:ext cx="4375150" cy="1466397"/>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1600">
              <a:solidFill>
                <a:srgbClr val="FF0000"/>
              </a:solidFill>
            </a:rPr>
            <a:t>←再エネプラン等加入分の使用電力量が明らかである場合は、当該利用電力量を記入いただき、再生可能エネルギー利用率を</a:t>
          </a:r>
          <a:r>
            <a:rPr kumimoji="1" lang="en-US" altLang="ja-JP" sz="1600">
              <a:solidFill>
                <a:srgbClr val="FF0000"/>
              </a:solidFill>
            </a:rPr>
            <a:t>100%</a:t>
          </a:r>
          <a:r>
            <a:rPr kumimoji="1" lang="ja-JP" altLang="en-US" sz="1600">
              <a:solidFill>
                <a:srgbClr val="FF0000"/>
              </a:solidFill>
            </a:rPr>
            <a:t>と記入願います。</a:t>
          </a:r>
          <a:endParaRPr kumimoji="1" lang="en-US" altLang="ja-JP" sz="1600">
            <a:solidFill>
              <a:srgbClr val="FF0000"/>
            </a:solidFill>
          </a:endParaRPr>
        </a:p>
        <a:p>
          <a:pPr algn="l"/>
          <a:r>
            <a:rPr kumimoji="1" lang="ja-JP" altLang="en-US" sz="1600">
              <a:solidFill>
                <a:srgbClr val="FF0000"/>
              </a:solidFill>
            </a:rPr>
            <a:t>（</a:t>
          </a:r>
          <a:r>
            <a:rPr kumimoji="1" lang="en-US" altLang="ja-JP" sz="1600">
              <a:solidFill>
                <a:srgbClr val="FF0000"/>
              </a:solidFill>
            </a:rPr>
            <a:t>※</a:t>
          </a:r>
          <a:r>
            <a:rPr kumimoji="1" lang="ja-JP" altLang="en-US" sz="1600">
              <a:solidFill>
                <a:srgbClr val="FF0000"/>
              </a:solidFill>
            </a:rPr>
            <a:t>通常プラン分の利用電力量を記入いただく必要はありません。）</a:t>
          </a:r>
          <a:endParaRPr kumimoji="1" lang="en-US" altLang="ja-JP" sz="16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247650</xdr:colOff>
      <xdr:row>17</xdr:row>
      <xdr:rowOff>0</xdr:rowOff>
    </xdr:from>
    <xdr:to>
      <xdr:col>4</xdr:col>
      <xdr:colOff>247650</xdr:colOff>
      <xdr:row>17</xdr:row>
      <xdr:rowOff>0</xdr:rowOff>
    </xdr:to>
    <xdr:sp macro="" textlink="">
      <xdr:nvSpPr>
        <xdr:cNvPr id="150484" name="Line 1">
          <a:extLst>
            <a:ext uri="{FF2B5EF4-FFF2-40B4-BE49-F238E27FC236}">
              <a16:creationId xmlns:a16="http://schemas.microsoft.com/office/drawing/2014/main" id="{36E30CE0-DA79-51E4-150B-713177AD8A97}"/>
            </a:ext>
          </a:extLst>
        </xdr:cNvPr>
        <xdr:cNvSpPr>
          <a:spLocks noChangeShapeType="1"/>
        </xdr:cNvSpPr>
      </xdr:nvSpPr>
      <xdr:spPr bwMode="auto">
        <a:xfrm>
          <a:off x="3143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17</xdr:row>
      <xdr:rowOff>0</xdr:rowOff>
    </xdr:from>
    <xdr:to>
      <xdr:col>4</xdr:col>
      <xdr:colOff>476250</xdr:colOff>
      <xdr:row>17</xdr:row>
      <xdr:rowOff>0</xdr:rowOff>
    </xdr:to>
    <xdr:sp macro="" textlink="">
      <xdr:nvSpPr>
        <xdr:cNvPr id="150485" name="Line 2">
          <a:extLst>
            <a:ext uri="{FF2B5EF4-FFF2-40B4-BE49-F238E27FC236}">
              <a16:creationId xmlns:a16="http://schemas.microsoft.com/office/drawing/2014/main" id="{6055E0E6-F0ED-CAF2-0F2F-758E710909AC}"/>
            </a:ext>
          </a:extLst>
        </xdr:cNvPr>
        <xdr:cNvSpPr>
          <a:spLocks noChangeShapeType="1"/>
        </xdr:cNvSpPr>
      </xdr:nvSpPr>
      <xdr:spPr bwMode="auto">
        <a:xfrm>
          <a:off x="33718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17</xdr:row>
      <xdr:rowOff>0</xdr:rowOff>
    </xdr:from>
    <xdr:to>
      <xdr:col>3</xdr:col>
      <xdr:colOff>476250</xdr:colOff>
      <xdr:row>17</xdr:row>
      <xdr:rowOff>0</xdr:rowOff>
    </xdr:to>
    <xdr:sp macro="" textlink="">
      <xdr:nvSpPr>
        <xdr:cNvPr id="150486" name="Line 3">
          <a:extLst>
            <a:ext uri="{FF2B5EF4-FFF2-40B4-BE49-F238E27FC236}">
              <a16:creationId xmlns:a16="http://schemas.microsoft.com/office/drawing/2014/main" id="{160E956E-D537-7C86-0B1F-2EF438678D7C}"/>
            </a:ext>
          </a:extLst>
        </xdr:cNvPr>
        <xdr:cNvSpPr>
          <a:spLocks noChangeShapeType="1"/>
        </xdr:cNvSpPr>
      </xdr:nvSpPr>
      <xdr:spPr bwMode="auto">
        <a:xfrm>
          <a:off x="26543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17</xdr:row>
      <xdr:rowOff>0</xdr:rowOff>
    </xdr:from>
    <xdr:to>
      <xdr:col>3</xdr:col>
      <xdr:colOff>241300</xdr:colOff>
      <xdr:row>17</xdr:row>
      <xdr:rowOff>0</xdr:rowOff>
    </xdr:to>
    <xdr:sp macro="" textlink="">
      <xdr:nvSpPr>
        <xdr:cNvPr id="150487" name="Line 4">
          <a:extLst>
            <a:ext uri="{FF2B5EF4-FFF2-40B4-BE49-F238E27FC236}">
              <a16:creationId xmlns:a16="http://schemas.microsoft.com/office/drawing/2014/main" id="{6ACA9B77-B31B-01C5-66AB-263D1128655E}"/>
            </a:ext>
          </a:extLst>
        </xdr:cNvPr>
        <xdr:cNvSpPr>
          <a:spLocks noChangeShapeType="1"/>
        </xdr:cNvSpPr>
      </xdr:nvSpPr>
      <xdr:spPr bwMode="auto">
        <a:xfrm>
          <a:off x="24193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17</xdr:row>
      <xdr:rowOff>0</xdr:rowOff>
    </xdr:from>
    <xdr:to>
      <xdr:col>2</xdr:col>
      <xdr:colOff>241300</xdr:colOff>
      <xdr:row>17</xdr:row>
      <xdr:rowOff>0</xdr:rowOff>
    </xdr:to>
    <xdr:sp macro="" textlink="">
      <xdr:nvSpPr>
        <xdr:cNvPr id="150488" name="Line 5">
          <a:extLst>
            <a:ext uri="{FF2B5EF4-FFF2-40B4-BE49-F238E27FC236}">
              <a16:creationId xmlns:a16="http://schemas.microsoft.com/office/drawing/2014/main" id="{939C9DB0-F423-037E-C2C6-4E5030EEF9E8}"/>
            </a:ext>
          </a:extLst>
        </xdr:cNvPr>
        <xdr:cNvSpPr>
          <a:spLocks noChangeShapeType="1"/>
        </xdr:cNvSpPr>
      </xdr:nvSpPr>
      <xdr:spPr bwMode="auto">
        <a:xfrm>
          <a:off x="17018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17</xdr:row>
      <xdr:rowOff>0</xdr:rowOff>
    </xdr:from>
    <xdr:to>
      <xdr:col>2</xdr:col>
      <xdr:colOff>476250</xdr:colOff>
      <xdr:row>17</xdr:row>
      <xdr:rowOff>0</xdr:rowOff>
    </xdr:to>
    <xdr:sp macro="" textlink="">
      <xdr:nvSpPr>
        <xdr:cNvPr id="150489" name="Line 6">
          <a:extLst>
            <a:ext uri="{FF2B5EF4-FFF2-40B4-BE49-F238E27FC236}">
              <a16:creationId xmlns:a16="http://schemas.microsoft.com/office/drawing/2014/main" id="{0F368BB7-2F68-75F2-007E-F422D62C4291}"/>
            </a:ext>
          </a:extLst>
        </xdr:cNvPr>
        <xdr:cNvSpPr>
          <a:spLocks noChangeShapeType="1"/>
        </xdr:cNvSpPr>
      </xdr:nvSpPr>
      <xdr:spPr bwMode="auto">
        <a:xfrm>
          <a:off x="19367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17</xdr:row>
      <xdr:rowOff>0</xdr:rowOff>
    </xdr:from>
    <xdr:to>
      <xdr:col>1</xdr:col>
      <xdr:colOff>241300</xdr:colOff>
      <xdr:row>17</xdr:row>
      <xdr:rowOff>0</xdr:rowOff>
    </xdr:to>
    <xdr:sp macro="" textlink="">
      <xdr:nvSpPr>
        <xdr:cNvPr id="150490" name="Line 7">
          <a:extLst>
            <a:ext uri="{FF2B5EF4-FFF2-40B4-BE49-F238E27FC236}">
              <a16:creationId xmlns:a16="http://schemas.microsoft.com/office/drawing/2014/main" id="{EF0DF6FF-4F19-B642-BCE0-6AD370076ECC}"/>
            </a:ext>
          </a:extLst>
        </xdr:cNvPr>
        <xdr:cNvSpPr>
          <a:spLocks noChangeShapeType="1"/>
        </xdr:cNvSpPr>
      </xdr:nvSpPr>
      <xdr:spPr bwMode="auto">
        <a:xfrm>
          <a:off x="984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17</xdr:row>
      <xdr:rowOff>0</xdr:rowOff>
    </xdr:from>
    <xdr:to>
      <xdr:col>1</xdr:col>
      <xdr:colOff>476250</xdr:colOff>
      <xdr:row>17</xdr:row>
      <xdr:rowOff>0</xdr:rowOff>
    </xdr:to>
    <xdr:sp macro="" textlink="">
      <xdr:nvSpPr>
        <xdr:cNvPr id="150491" name="Line 8">
          <a:extLst>
            <a:ext uri="{FF2B5EF4-FFF2-40B4-BE49-F238E27FC236}">
              <a16:creationId xmlns:a16="http://schemas.microsoft.com/office/drawing/2014/main" id="{7C5CD31D-B616-9374-53B6-7DE0A9775A2A}"/>
            </a:ext>
          </a:extLst>
        </xdr:cNvPr>
        <xdr:cNvSpPr>
          <a:spLocks noChangeShapeType="1"/>
        </xdr:cNvSpPr>
      </xdr:nvSpPr>
      <xdr:spPr bwMode="auto">
        <a:xfrm>
          <a:off x="12192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16</xdr:row>
      <xdr:rowOff>0</xdr:rowOff>
    </xdr:from>
    <xdr:to>
      <xdr:col>4</xdr:col>
      <xdr:colOff>247650</xdr:colOff>
      <xdr:row>16</xdr:row>
      <xdr:rowOff>0</xdr:rowOff>
    </xdr:to>
    <xdr:sp macro="" textlink="">
      <xdr:nvSpPr>
        <xdr:cNvPr id="150492" name="Line 9">
          <a:extLst>
            <a:ext uri="{FF2B5EF4-FFF2-40B4-BE49-F238E27FC236}">
              <a16:creationId xmlns:a16="http://schemas.microsoft.com/office/drawing/2014/main" id="{1EB8D68A-CC38-ED2E-BD29-74FAB3360CBA}"/>
            </a:ext>
          </a:extLst>
        </xdr:cNvPr>
        <xdr:cNvSpPr>
          <a:spLocks noChangeShapeType="1"/>
        </xdr:cNvSpPr>
      </xdr:nvSpPr>
      <xdr:spPr bwMode="auto">
        <a:xfrm>
          <a:off x="31432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16</xdr:row>
      <xdr:rowOff>0</xdr:rowOff>
    </xdr:from>
    <xdr:to>
      <xdr:col>4</xdr:col>
      <xdr:colOff>476250</xdr:colOff>
      <xdr:row>16</xdr:row>
      <xdr:rowOff>0</xdr:rowOff>
    </xdr:to>
    <xdr:sp macro="" textlink="">
      <xdr:nvSpPr>
        <xdr:cNvPr id="150493" name="Line 10">
          <a:extLst>
            <a:ext uri="{FF2B5EF4-FFF2-40B4-BE49-F238E27FC236}">
              <a16:creationId xmlns:a16="http://schemas.microsoft.com/office/drawing/2014/main" id="{EE6E9A27-39BD-E72B-FD90-C34070FFA30F}"/>
            </a:ext>
          </a:extLst>
        </xdr:cNvPr>
        <xdr:cNvSpPr>
          <a:spLocks noChangeShapeType="1"/>
        </xdr:cNvSpPr>
      </xdr:nvSpPr>
      <xdr:spPr bwMode="auto">
        <a:xfrm>
          <a:off x="33718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16</xdr:row>
      <xdr:rowOff>0</xdr:rowOff>
    </xdr:from>
    <xdr:to>
      <xdr:col>3</xdr:col>
      <xdr:colOff>476250</xdr:colOff>
      <xdr:row>16</xdr:row>
      <xdr:rowOff>0</xdr:rowOff>
    </xdr:to>
    <xdr:sp macro="" textlink="">
      <xdr:nvSpPr>
        <xdr:cNvPr id="150494" name="Line 11">
          <a:extLst>
            <a:ext uri="{FF2B5EF4-FFF2-40B4-BE49-F238E27FC236}">
              <a16:creationId xmlns:a16="http://schemas.microsoft.com/office/drawing/2014/main" id="{35AD8ABC-2779-9076-4718-77011B844A47}"/>
            </a:ext>
          </a:extLst>
        </xdr:cNvPr>
        <xdr:cNvSpPr>
          <a:spLocks noChangeShapeType="1"/>
        </xdr:cNvSpPr>
      </xdr:nvSpPr>
      <xdr:spPr bwMode="auto">
        <a:xfrm>
          <a:off x="26543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16</xdr:row>
      <xdr:rowOff>0</xdr:rowOff>
    </xdr:from>
    <xdr:to>
      <xdr:col>3</xdr:col>
      <xdr:colOff>241300</xdr:colOff>
      <xdr:row>16</xdr:row>
      <xdr:rowOff>0</xdr:rowOff>
    </xdr:to>
    <xdr:sp macro="" textlink="">
      <xdr:nvSpPr>
        <xdr:cNvPr id="150495" name="Line 12">
          <a:extLst>
            <a:ext uri="{FF2B5EF4-FFF2-40B4-BE49-F238E27FC236}">
              <a16:creationId xmlns:a16="http://schemas.microsoft.com/office/drawing/2014/main" id="{8196AAD1-E7B2-AA7A-A9A1-D676E79A0DD1}"/>
            </a:ext>
          </a:extLst>
        </xdr:cNvPr>
        <xdr:cNvSpPr>
          <a:spLocks noChangeShapeType="1"/>
        </xdr:cNvSpPr>
      </xdr:nvSpPr>
      <xdr:spPr bwMode="auto">
        <a:xfrm>
          <a:off x="24193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16</xdr:row>
      <xdr:rowOff>0</xdr:rowOff>
    </xdr:from>
    <xdr:to>
      <xdr:col>2</xdr:col>
      <xdr:colOff>241300</xdr:colOff>
      <xdr:row>16</xdr:row>
      <xdr:rowOff>0</xdr:rowOff>
    </xdr:to>
    <xdr:sp macro="" textlink="">
      <xdr:nvSpPr>
        <xdr:cNvPr id="150496" name="Line 13">
          <a:extLst>
            <a:ext uri="{FF2B5EF4-FFF2-40B4-BE49-F238E27FC236}">
              <a16:creationId xmlns:a16="http://schemas.microsoft.com/office/drawing/2014/main" id="{6AB07F73-344D-987B-273C-F51328F2C96D}"/>
            </a:ext>
          </a:extLst>
        </xdr:cNvPr>
        <xdr:cNvSpPr>
          <a:spLocks noChangeShapeType="1"/>
        </xdr:cNvSpPr>
      </xdr:nvSpPr>
      <xdr:spPr bwMode="auto">
        <a:xfrm>
          <a:off x="17018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16</xdr:row>
      <xdr:rowOff>0</xdr:rowOff>
    </xdr:from>
    <xdr:to>
      <xdr:col>2</xdr:col>
      <xdr:colOff>476250</xdr:colOff>
      <xdr:row>16</xdr:row>
      <xdr:rowOff>0</xdr:rowOff>
    </xdr:to>
    <xdr:sp macro="" textlink="">
      <xdr:nvSpPr>
        <xdr:cNvPr id="150497" name="Line 14">
          <a:extLst>
            <a:ext uri="{FF2B5EF4-FFF2-40B4-BE49-F238E27FC236}">
              <a16:creationId xmlns:a16="http://schemas.microsoft.com/office/drawing/2014/main" id="{9CD9C1A8-AEAA-34DB-A2B4-3607E67CFA35}"/>
            </a:ext>
          </a:extLst>
        </xdr:cNvPr>
        <xdr:cNvSpPr>
          <a:spLocks noChangeShapeType="1"/>
        </xdr:cNvSpPr>
      </xdr:nvSpPr>
      <xdr:spPr bwMode="auto">
        <a:xfrm>
          <a:off x="19367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16</xdr:row>
      <xdr:rowOff>0</xdr:rowOff>
    </xdr:from>
    <xdr:to>
      <xdr:col>1</xdr:col>
      <xdr:colOff>241300</xdr:colOff>
      <xdr:row>16</xdr:row>
      <xdr:rowOff>0</xdr:rowOff>
    </xdr:to>
    <xdr:sp macro="" textlink="">
      <xdr:nvSpPr>
        <xdr:cNvPr id="150498" name="Line 15">
          <a:extLst>
            <a:ext uri="{FF2B5EF4-FFF2-40B4-BE49-F238E27FC236}">
              <a16:creationId xmlns:a16="http://schemas.microsoft.com/office/drawing/2014/main" id="{B6A4099E-DAFF-7E8F-7A20-031389841EFF}"/>
            </a:ext>
          </a:extLst>
        </xdr:cNvPr>
        <xdr:cNvSpPr>
          <a:spLocks noChangeShapeType="1"/>
        </xdr:cNvSpPr>
      </xdr:nvSpPr>
      <xdr:spPr bwMode="auto">
        <a:xfrm>
          <a:off x="9842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16</xdr:row>
      <xdr:rowOff>0</xdr:rowOff>
    </xdr:from>
    <xdr:to>
      <xdr:col>1</xdr:col>
      <xdr:colOff>476250</xdr:colOff>
      <xdr:row>16</xdr:row>
      <xdr:rowOff>0</xdr:rowOff>
    </xdr:to>
    <xdr:sp macro="" textlink="">
      <xdr:nvSpPr>
        <xdr:cNvPr id="150499" name="Line 16">
          <a:extLst>
            <a:ext uri="{FF2B5EF4-FFF2-40B4-BE49-F238E27FC236}">
              <a16:creationId xmlns:a16="http://schemas.microsoft.com/office/drawing/2014/main" id="{BB66F248-4BF6-1375-5F9F-832FC76B7287}"/>
            </a:ext>
          </a:extLst>
        </xdr:cNvPr>
        <xdr:cNvSpPr>
          <a:spLocks noChangeShapeType="1"/>
        </xdr:cNvSpPr>
      </xdr:nvSpPr>
      <xdr:spPr bwMode="auto">
        <a:xfrm>
          <a:off x="12192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18</xdr:row>
      <xdr:rowOff>0</xdr:rowOff>
    </xdr:from>
    <xdr:to>
      <xdr:col>4</xdr:col>
      <xdr:colOff>247650</xdr:colOff>
      <xdr:row>18</xdr:row>
      <xdr:rowOff>0</xdr:rowOff>
    </xdr:to>
    <xdr:sp macro="" textlink="">
      <xdr:nvSpPr>
        <xdr:cNvPr id="150500" name="Line 1">
          <a:extLst>
            <a:ext uri="{FF2B5EF4-FFF2-40B4-BE49-F238E27FC236}">
              <a16:creationId xmlns:a16="http://schemas.microsoft.com/office/drawing/2014/main" id="{3BB1CFD7-9665-EB7E-276D-8357989A507D}"/>
            </a:ext>
          </a:extLst>
        </xdr:cNvPr>
        <xdr:cNvSpPr>
          <a:spLocks noChangeShapeType="1"/>
        </xdr:cNvSpPr>
      </xdr:nvSpPr>
      <xdr:spPr bwMode="auto">
        <a:xfrm>
          <a:off x="31432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18</xdr:row>
      <xdr:rowOff>0</xdr:rowOff>
    </xdr:from>
    <xdr:to>
      <xdr:col>4</xdr:col>
      <xdr:colOff>476250</xdr:colOff>
      <xdr:row>18</xdr:row>
      <xdr:rowOff>0</xdr:rowOff>
    </xdr:to>
    <xdr:sp macro="" textlink="">
      <xdr:nvSpPr>
        <xdr:cNvPr id="150501" name="Line 2">
          <a:extLst>
            <a:ext uri="{FF2B5EF4-FFF2-40B4-BE49-F238E27FC236}">
              <a16:creationId xmlns:a16="http://schemas.microsoft.com/office/drawing/2014/main" id="{4BFD72E0-7DDB-82A5-33B2-0C03C61E59C9}"/>
            </a:ext>
          </a:extLst>
        </xdr:cNvPr>
        <xdr:cNvSpPr>
          <a:spLocks noChangeShapeType="1"/>
        </xdr:cNvSpPr>
      </xdr:nvSpPr>
      <xdr:spPr bwMode="auto">
        <a:xfrm>
          <a:off x="33718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18</xdr:row>
      <xdr:rowOff>0</xdr:rowOff>
    </xdr:from>
    <xdr:to>
      <xdr:col>3</xdr:col>
      <xdr:colOff>476250</xdr:colOff>
      <xdr:row>18</xdr:row>
      <xdr:rowOff>0</xdr:rowOff>
    </xdr:to>
    <xdr:sp macro="" textlink="">
      <xdr:nvSpPr>
        <xdr:cNvPr id="150502" name="Line 3">
          <a:extLst>
            <a:ext uri="{FF2B5EF4-FFF2-40B4-BE49-F238E27FC236}">
              <a16:creationId xmlns:a16="http://schemas.microsoft.com/office/drawing/2014/main" id="{64246A7A-6C71-9B3C-5F63-14A38A897F9B}"/>
            </a:ext>
          </a:extLst>
        </xdr:cNvPr>
        <xdr:cNvSpPr>
          <a:spLocks noChangeShapeType="1"/>
        </xdr:cNvSpPr>
      </xdr:nvSpPr>
      <xdr:spPr bwMode="auto">
        <a:xfrm>
          <a:off x="26543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18</xdr:row>
      <xdr:rowOff>0</xdr:rowOff>
    </xdr:from>
    <xdr:to>
      <xdr:col>3</xdr:col>
      <xdr:colOff>241300</xdr:colOff>
      <xdr:row>18</xdr:row>
      <xdr:rowOff>0</xdr:rowOff>
    </xdr:to>
    <xdr:sp macro="" textlink="">
      <xdr:nvSpPr>
        <xdr:cNvPr id="150503" name="Line 4">
          <a:extLst>
            <a:ext uri="{FF2B5EF4-FFF2-40B4-BE49-F238E27FC236}">
              <a16:creationId xmlns:a16="http://schemas.microsoft.com/office/drawing/2014/main" id="{21262ADF-2C8E-8A68-C4A1-E23BEBA47C7D}"/>
            </a:ext>
          </a:extLst>
        </xdr:cNvPr>
        <xdr:cNvSpPr>
          <a:spLocks noChangeShapeType="1"/>
        </xdr:cNvSpPr>
      </xdr:nvSpPr>
      <xdr:spPr bwMode="auto">
        <a:xfrm>
          <a:off x="24193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18</xdr:row>
      <xdr:rowOff>0</xdr:rowOff>
    </xdr:from>
    <xdr:to>
      <xdr:col>2</xdr:col>
      <xdr:colOff>241300</xdr:colOff>
      <xdr:row>18</xdr:row>
      <xdr:rowOff>0</xdr:rowOff>
    </xdr:to>
    <xdr:sp macro="" textlink="">
      <xdr:nvSpPr>
        <xdr:cNvPr id="150504" name="Line 5">
          <a:extLst>
            <a:ext uri="{FF2B5EF4-FFF2-40B4-BE49-F238E27FC236}">
              <a16:creationId xmlns:a16="http://schemas.microsoft.com/office/drawing/2014/main" id="{79282DBC-4C24-9ED2-B388-A79B9DC6F432}"/>
            </a:ext>
          </a:extLst>
        </xdr:cNvPr>
        <xdr:cNvSpPr>
          <a:spLocks noChangeShapeType="1"/>
        </xdr:cNvSpPr>
      </xdr:nvSpPr>
      <xdr:spPr bwMode="auto">
        <a:xfrm>
          <a:off x="17018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18</xdr:row>
      <xdr:rowOff>0</xdr:rowOff>
    </xdr:from>
    <xdr:to>
      <xdr:col>2</xdr:col>
      <xdr:colOff>476250</xdr:colOff>
      <xdr:row>18</xdr:row>
      <xdr:rowOff>0</xdr:rowOff>
    </xdr:to>
    <xdr:sp macro="" textlink="">
      <xdr:nvSpPr>
        <xdr:cNvPr id="150505" name="Line 6">
          <a:extLst>
            <a:ext uri="{FF2B5EF4-FFF2-40B4-BE49-F238E27FC236}">
              <a16:creationId xmlns:a16="http://schemas.microsoft.com/office/drawing/2014/main" id="{A229186B-B3B5-24E9-38DF-326654D3CD2C}"/>
            </a:ext>
          </a:extLst>
        </xdr:cNvPr>
        <xdr:cNvSpPr>
          <a:spLocks noChangeShapeType="1"/>
        </xdr:cNvSpPr>
      </xdr:nvSpPr>
      <xdr:spPr bwMode="auto">
        <a:xfrm>
          <a:off x="19367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18</xdr:row>
      <xdr:rowOff>0</xdr:rowOff>
    </xdr:from>
    <xdr:to>
      <xdr:col>1</xdr:col>
      <xdr:colOff>241300</xdr:colOff>
      <xdr:row>18</xdr:row>
      <xdr:rowOff>0</xdr:rowOff>
    </xdr:to>
    <xdr:sp macro="" textlink="">
      <xdr:nvSpPr>
        <xdr:cNvPr id="150506" name="Line 7">
          <a:extLst>
            <a:ext uri="{FF2B5EF4-FFF2-40B4-BE49-F238E27FC236}">
              <a16:creationId xmlns:a16="http://schemas.microsoft.com/office/drawing/2014/main" id="{5E1441B2-7A7D-7CD2-E4AB-8CD93BB1FBFF}"/>
            </a:ext>
          </a:extLst>
        </xdr:cNvPr>
        <xdr:cNvSpPr>
          <a:spLocks noChangeShapeType="1"/>
        </xdr:cNvSpPr>
      </xdr:nvSpPr>
      <xdr:spPr bwMode="auto">
        <a:xfrm>
          <a:off x="9842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18</xdr:row>
      <xdr:rowOff>0</xdr:rowOff>
    </xdr:from>
    <xdr:to>
      <xdr:col>1</xdr:col>
      <xdr:colOff>476250</xdr:colOff>
      <xdr:row>18</xdr:row>
      <xdr:rowOff>0</xdr:rowOff>
    </xdr:to>
    <xdr:sp macro="" textlink="">
      <xdr:nvSpPr>
        <xdr:cNvPr id="150507" name="Line 8">
          <a:extLst>
            <a:ext uri="{FF2B5EF4-FFF2-40B4-BE49-F238E27FC236}">
              <a16:creationId xmlns:a16="http://schemas.microsoft.com/office/drawing/2014/main" id="{1021A021-8916-2328-481F-19AB8DA7E99B}"/>
            </a:ext>
          </a:extLst>
        </xdr:cNvPr>
        <xdr:cNvSpPr>
          <a:spLocks noChangeShapeType="1"/>
        </xdr:cNvSpPr>
      </xdr:nvSpPr>
      <xdr:spPr bwMode="auto">
        <a:xfrm>
          <a:off x="12192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17</xdr:row>
      <xdr:rowOff>0</xdr:rowOff>
    </xdr:from>
    <xdr:to>
      <xdr:col>4</xdr:col>
      <xdr:colOff>247650</xdr:colOff>
      <xdr:row>17</xdr:row>
      <xdr:rowOff>0</xdr:rowOff>
    </xdr:to>
    <xdr:sp macro="" textlink="">
      <xdr:nvSpPr>
        <xdr:cNvPr id="150508" name="Line 9">
          <a:extLst>
            <a:ext uri="{FF2B5EF4-FFF2-40B4-BE49-F238E27FC236}">
              <a16:creationId xmlns:a16="http://schemas.microsoft.com/office/drawing/2014/main" id="{58AD2111-2792-ED61-CC08-C06537D95D8F}"/>
            </a:ext>
          </a:extLst>
        </xdr:cNvPr>
        <xdr:cNvSpPr>
          <a:spLocks noChangeShapeType="1"/>
        </xdr:cNvSpPr>
      </xdr:nvSpPr>
      <xdr:spPr bwMode="auto">
        <a:xfrm>
          <a:off x="3143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17</xdr:row>
      <xdr:rowOff>0</xdr:rowOff>
    </xdr:from>
    <xdr:to>
      <xdr:col>4</xdr:col>
      <xdr:colOff>476250</xdr:colOff>
      <xdr:row>17</xdr:row>
      <xdr:rowOff>0</xdr:rowOff>
    </xdr:to>
    <xdr:sp macro="" textlink="">
      <xdr:nvSpPr>
        <xdr:cNvPr id="150509" name="Line 10">
          <a:extLst>
            <a:ext uri="{FF2B5EF4-FFF2-40B4-BE49-F238E27FC236}">
              <a16:creationId xmlns:a16="http://schemas.microsoft.com/office/drawing/2014/main" id="{193D59A1-D3CB-672E-5EED-4C4248969F1A}"/>
            </a:ext>
          </a:extLst>
        </xdr:cNvPr>
        <xdr:cNvSpPr>
          <a:spLocks noChangeShapeType="1"/>
        </xdr:cNvSpPr>
      </xdr:nvSpPr>
      <xdr:spPr bwMode="auto">
        <a:xfrm>
          <a:off x="33718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17</xdr:row>
      <xdr:rowOff>0</xdr:rowOff>
    </xdr:from>
    <xdr:to>
      <xdr:col>3</xdr:col>
      <xdr:colOff>476250</xdr:colOff>
      <xdr:row>17</xdr:row>
      <xdr:rowOff>0</xdr:rowOff>
    </xdr:to>
    <xdr:sp macro="" textlink="">
      <xdr:nvSpPr>
        <xdr:cNvPr id="150510" name="Line 11">
          <a:extLst>
            <a:ext uri="{FF2B5EF4-FFF2-40B4-BE49-F238E27FC236}">
              <a16:creationId xmlns:a16="http://schemas.microsoft.com/office/drawing/2014/main" id="{0BDA33C6-239B-E926-272D-13623EB2F9EF}"/>
            </a:ext>
          </a:extLst>
        </xdr:cNvPr>
        <xdr:cNvSpPr>
          <a:spLocks noChangeShapeType="1"/>
        </xdr:cNvSpPr>
      </xdr:nvSpPr>
      <xdr:spPr bwMode="auto">
        <a:xfrm>
          <a:off x="26543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17</xdr:row>
      <xdr:rowOff>0</xdr:rowOff>
    </xdr:from>
    <xdr:to>
      <xdr:col>3</xdr:col>
      <xdr:colOff>241300</xdr:colOff>
      <xdr:row>17</xdr:row>
      <xdr:rowOff>0</xdr:rowOff>
    </xdr:to>
    <xdr:sp macro="" textlink="">
      <xdr:nvSpPr>
        <xdr:cNvPr id="150511" name="Line 12">
          <a:extLst>
            <a:ext uri="{FF2B5EF4-FFF2-40B4-BE49-F238E27FC236}">
              <a16:creationId xmlns:a16="http://schemas.microsoft.com/office/drawing/2014/main" id="{5D140C9A-6A6A-5231-7D60-D8EE80244D3A}"/>
            </a:ext>
          </a:extLst>
        </xdr:cNvPr>
        <xdr:cNvSpPr>
          <a:spLocks noChangeShapeType="1"/>
        </xdr:cNvSpPr>
      </xdr:nvSpPr>
      <xdr:spPr bwMode="auto">
        <a:xfrm>
          <a:off x="24193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17</xdr:row>
      <xdr:rowOff>0</xdr:rowOff>
    </xdr:from>
    <xdr:to>
      <xdr:col>2</xdr:col>
      <xdr:colOff>241300</xdr:colOff>
      <xdr:row>17</xdr:row>
      <xdr:rowOff>0</xdr:rowOff>
    </xdr:to>
    <xdr:sp macro="" textlink="">
      <xdr:nvSpPr>
        <xdr:cNvPr id="150512" name="Line 13">
          <a:extLst>
            <a:ext uri="{FF2B5EF4-FFF2-40B4-BE49-F238E27FC236}">
              <a16:creationId xmlns:a16="http://schemas.microsoft.com/office/drawing/2014/main" id="{E0C69CC6-5833-0C69-7A84-D72C795BE0E3}"/>
            </a:ext>
          </a:extLst>
        </xdr:cNvPr>
        <xdr:cNvSpPr>
          <a:spLocks noChangeShapeType="1"/>
        </xdr:cNvSpPr>
      </xdr:nvSpPr>
      <xdr:spPr bwMode="auto">
        <a:xfrm>
          <a:off x="17018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17</xdr:row>
      <xdr:rowOff>0</xdr:rowOff>
    </xdr:from>
    <xdr:to>
      <xdr:col>2</xdr:col>
      <xdr:colOff>476250</xdr:colOff>
      <xdr:row>17</xdr:row>
      <xdr:rowOff>0</xdr:rowOff>
    </xdr:to>
    <xdr:sp macro="" textlink="">
      <xdr:nvSpPr>
        <xdr:cNvPr id="150513" name="Line 14">
          <a:extLst>
            <a:ext uri="{FF2B5EF4-FFF2-40B4-BE49-F238E27FC236}">
              <a16:creationId xmlns:a16="http://schemas.microsoft.com/office/drawing/2014/main" id="{6C658C99-CACF-0EAC-B21E-E257068F6E18}"/>
            </a:ext>
          </a:extLst>
        </xdr:cNvPr>
        <xdr:cNvSpPr>
          <a:spLocks noChangeShapeType="1"/>
        </xdr:cNvSpPr>
      </xdr:nvSpPr>
      <xdr:spPr bwMode="auto">
        <a:xfrm>
          <a:off x="19367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17</xdr:row>
      <xdr:rowOff>0</xdr:rowOff>
    </xdr:from>
    <xdr:to>
      <xdr:col>1</xdr:col>
      <xdr:colOff>241300</xdr:colOff>
      <xdr:row>17</xdr:row>
      <xdr:rowOff>0</xdr:rowOff>
    </xdr:to>
    <xdr:sp macro="" textlink="">
      <xdr:nvSpPr>
        <xdr:cNvPr id="150514" name="Line 15">
          <a:extLst>
            <a:ext uri="{FF2B5EF4-FFF2-40B4-BE49-F238E27FC236}">
              <a16:creationId xmlns:a16="http://schemas.microsoft.com/office/drawing/2014/main" id="{2A4E579C-914B-84F3-F183-3A69B270DD6C}"/>
            </a:ext>
          </a:extLst>
        </xdr:cNvPr>
        <xdr:cNvSpPr>
          <a:spLocks noChangeShapeType="1"/>
        </xdr:cNvSpPr>
      </xdr:nvSpPr>
      <xdr:spPr bwMode="auto">
        <a:xfrm>
          <a:off x="984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17</xdr:row>
      <xdr:rowOff>0</xdr:rowOff>
    </xdr:from>
    <xdr:to>
      <xdr:col>1</xdr:col>
      <xdr:colOff>476250</xdr:colOff>
      <xdr:row>17</xdr:row>
      <xdr:rowOff>0</xdr:rowOff>
    </xdr:to>
    <xdr:sp macro="" textlink="">
      <xdr:nvSpPr>
        <xdr:cNvPr id="150515" name="Line 16">
          <a:extLst>
            <a:ext uri="{FF2B5EF4-FFF2-40B4-BE49-F238E27FC236}">
              <a16:creationId xmlns:a16="http://schemas.microsoft.com/office/drawing/2014/main" id="{FD4D3453-85DE-0DA1-5C05-8DE8A97226F9}"/>
            </a:ext>
          </a:extLst>
        </xdr:cNvPr>
        <xdr:cNvSpPr>
          <a:spLocks noChangeShapeType="1"/>
        </xdr:cNvSpPr>
      </xdr:nvSpPr>
      <xdr:spPr bwMode="auto">
        <a:xfrm>
          <a:off x="12192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8</xdr:row>
      <xdr:rowOff>19050</xdr:rowOff>
    </xdr:from>
    <xdr:to>
      <xdr:col>5</xdr:col>
      <xdr:colOff>247650</xdr:colOff>
      <xdr:row>11</xdr:row>
      <xdr:rowOff>114300</xdr:rowOff>
    </xdr:to>
    <xdr:sp macro="" textlink="">
      <xdr:nvSpPr>
        <xdr:cNvPr id="150516" name="AutoShape 17">
          <a:extLst>
            <a:ext uri="{FF2B5EF4-FFF2-40B4-BE49-F238E27FC236}">
              <a16:creationId xmlns:a16="http://schemas.microsoft.com/office/drawing/2014/main" id="{93A31C88-6121-54BE-C527-33A00EECC20E}"/>
            </a:ext>
          </a:extLst>
        </xdr:cNvPr>
        <xdr:cNvSpPr>
          <a:spLocks noChangeArrowheads="1"/>
        </xdr:cNvSpPr>
      </xdr:nvSpPr>
      <xdr:spPr bwMode="auto">
        <a:xfrm>
          <a:off x="533400" y="2298700"/>
          <a:ext cx="3327400" cy="971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107950</xdr:colOff>
      <xdr:row>9</xdr:row>
      <xdr:rowOff>57150</xdr:rowOff>
    </xdr:from>
    <xdr:to>
      <xdr:col>12</xdr:col>
      <xdr:colOff>0</xdr:colOff>
      <xdr:row>11</xdr:row>
      <xdr:rowOff>6350</xdr:rowOff>
    </xdr:to>
    <xdr:sp macro="" textlink="">
      <xdr:nvSpPr>
        <xdr:cNvPr id="150517" name="AutoShape 18">
          <a:extLst>
            <a:ext uri="{FF2B5EF4-FFF2-40B4-BE49-F238E27FC236}">
              <a16:creationId xmlns:a16="http://schemas.microsoft.com/office/drawing/2014/main" id="{1A85FE70-0ED6-2737-B01F-59DE43084DDE}"/>
            </a:ext>
          </a:extLst>
        </xdr:cNvPr>
        <xdr:cNvSpPr>
          <a:spLocks noChangeArrowheads="1"/>
        </xdr:cNvSpPr>
      </xdr:nvSpPr>
      <xdr:spPr bwMode="auto">
        <a:xfrm>
          <a:off x="4686300" y="2628900"/>
          <a:ext cx="3035300" cy="533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95250</xdr:colOff>
      <xdr:row>3</xdr:row>
      <xdr:rowOff>311150</xdr:rowOff>
    </xdr:from>
    <xdr:to>
      <xdr:col>7</xdr:col>
      <xdr:colOff>463550</xdr:colOff>
      <xdr:row>7</xdr:row>
      <xdr:rowOff>95250</xdr:rowOff>
    </xdr:to>
    <xdr:sp macro="" textlink="">
      <xdr:nvSpPr>
        <xdr:cNvPr id="150518" name="AutoShape 3">
          <a:extLst>
            <a:ext uri="{FF2B5EF4-FFF2-40B4-BE49-F238E27FC236}">
              <a16:creationId xmlns:a16="http://schemas.microsoft.com/office/drawing/2014/main" id="{4A4A7DFC-210B-974C-E75E-5B20588AE0DD}"/>
            </a:ext>
          </a:extLst>
        </xdr:cNvPr>
        <xdr:cNvSpPr>
          <a:spLocks/>
        </xdr:cNvSpPr>
      </xdr:nvSpPr>
      <xdr:spPr bwMode="auto">
        <a:xfrm>
          <a:off x="4673600" y="1200150"/>
          <a:ext cx="368300" cy="977900"/>
        </a:xfrm>
        <a:prstGeom prst="rightBrace">
          <a:avLst>
            <a:gd name="adj1" fmla="val 57258"/>
            <a:gd name="adj2" fmla="val 51852"/>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496661</xdr:colOff>
      <xdr:row>4</xdr:row>
      <xdr:rowOff>153761</xdr:rowOff>
    </xdr:from>
    <xdr:ext cx="3938348" cy="546560"/>
    <xdr:sp macro="" textlink="">
      <xdr:nvSpPr>
        <xdr:cNvPr id="43" name="Text Box 9">
          <a:extLst>
            <a:ext uri="{FF2B5EF4-FFF2-40B4-BE49-F238E27FC236}">
              <a16:creationId xmlns:a16="http://schemas.microsoft.com/office/drawing/2014/main" id="{DA439C76-4B5D-D742-EE59-85C9EE84401E}"/>
            </a:ext>
          </a:extLst>
        </xdr:cNvPr>
        <xdr:cNvSpPr txBox="1">
          <a:spLocks noChangeArrowheads="1"/>
        </xdr:cNvSpPr>
      </xdr:nvSpPr>
      <xdr:spPr bwMode="auto">
        <a:xfrm>
          <a:off x="5535386" y="1411061"/>
          <a:ext cx="4090555" cy="54656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openxmlformats.org/officeDocument/2006/relationships/image" Target="../media/image1.emf"/><Relationship Id="rId4" Type="http://schemas.openxmlformats.org/officeDocument/2006/relationships/control" Target="../activeX/activeX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9.bin"/><Relationship Id="rId5" Type="http://schemas.openxmlformats.org/officeDocument/2006/relationships/image" Target="../media/image1.emf"/><Relationship Id="rId4"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ghg-santeikohyo.env.go.jp/manu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D693-1889-4955-B5DD-1B0A7AB05D6D}">
  <sheetPr codeName="Sheet8"/>
  <dimension ref="A1:AF34"/>
  <sheetViews>
    <sheetView tabSelected="1" view="pageBreakPreview" zoomScale="80" zoomScaleNormal="85" zoomScaleSheetLayoutView="80" workbookViewId="0"/>
  </sheetViews>
  <sheetFormatPr defaultColWidth="4" defaultRowHeight="13"/>
  <cols>
    <col min="1" max="16384" width="4" style="29"/>
  </cols>
  <sheetData>
    <row r="1" spans="1:32" ht="13.5" thickBot="1">
      <c r="A1" s="29" t="s">
        <v>418</v>
      </c>
      <c r="P1" s="857" t="s">
        <v>286</v>
      </c>
      <c r="Q1" s="857"/>
      <c r="R1" s="857"/>
      <c r="S1" s="857"/>
      <c r="T1" s="853"/>
      <c r="U1" s="853"/>
      <c r="V1" s="853"/>
      <c r="W1" s="853"/>
      <c r="X1" s="272" t="s">
        <v>515</v>
      </c>
      <c r="Y1" s="271"/>
      <c r="Z1" s="271"/>
      <c r="AA1" s="271"/>
      <c r="AB1" s="271"/>
      <c r="AC1" s="271"/>
      <c r="AD1" s="271"/>
      <c r="AE1" s="271"/>
      <c r="AF1" s="271"/>
    </row>
    <row r="2" spans="1:32" ht="13.5" thickBot="1">
      <c r="A2" s="4" t="s">
        <v>548</v>
      </c>
      <c r="P2" s="857" t="s">
        <v>514</v>
      </c>
      <c r="Q2" s="857"/>
      <c r="R2" s="857"/>
      <c r="S2" s="858"/>
      <c r="T2" s="854"/>
      <c r="U2" s="855"/>
      <c r="V2" s="855"/>
      <c r="W2" s="856"/>
      <c r="X2" s="59" t="s">
        <v>4668</v>
      </c>
    </row>
    <row r="3" spans="1:32">
      <c r="X3" s="59" t="s">
        <v>440</v>
      </c>
    </row>
    <row r="4" spans="1:32">
      <c r="A4" s="806" t="s">
        <v>97</v>
      </c>
      <c r="B4" s="806"/>
      <c r="C4" s="806"/>
      <c r="D4" s="806"/>
      <c r="E4" s="806"/>
      <c r="F4" s="806"/>
      <c r="G4" s="806"/>
      <c r="H4" s="806"/>
      <c r="I4" s="806"/>
      <c r="J4" s="806"/>
      <c r="K4" s="806"/>
      <c r="L4" s="806"/>
      <c r="M4" s="806"/>
      <c r="N4" s="806"/>
      <c r="O4" s="806"/>
      <c r="P4" s="806"/>
      <c r="Q4" s="806"/>
      <c r="R4" s="806"/>
      <c r="S4" s="806"/>
      <c r="T4" s="806"/>
      <c r="U4" s="806"/>
      <c r="V4" s="806"/>
      <c r="W4" s="806"/>
    </row>
    <row r="7" spans="1:32">
      <c r="C7" s="30" t="s">
        <v>98</v>
      </c>
      <c r="D7" s="806"/>
      <c r="E7" s="806"/>
      <c r="F7" s="806"/>
      <c r="G7" s="806"/>
      <c r="H7" s="29" t="s">
        <v>99</v>
      </c>
      <c r="O7" s="859" t="s">
        <v>311</v>
      </c>
      <c r="P7" s="859"/>
      <c r="Q7" s="859"/>
      <c r="R7" s="859"/>
      <c r="S7" s="859"/>
      <c r="T7" s="852"/>
      <c r="U7" s="852"/>
      <c r="V7" s="852"/>
      <c r="W7" s="852"/>
    </row>
    <row r="9" spans="1:32">
      <c r="I9" s="29" t="s">
        <v>100</v>
      </c>
      <c r="K9" s="29" t="s">
        <v>101</v>
      </c>
    </row>
    <row r="10" spans="1:32">
      <c r="K10" s="824"/>
      <c r="L10" s="824"/>
      <c r="M10" s="824"/>
      <c r="N10" s="824"/>
      <c r="O10" s="824"/>
      <c r="P10" s="824"/>
      <c r="Q10" s="824"/>
      <c r="R10" s="824"/>
      <c r="S10" s="824"/>
      <c r="T10" s="824"/>
      <c r="U10" s="824"/>
      <c r="V10" s="824"/>
      <c r="W10" s="824"/>
    </row>
    <row r="11" spans="1:32">
      <c r="K11" s="831"/>
      <c r="L11" s="831"/>
      <c r="M11" s="831"/>
      <c r="N11" s="831"/>
      <c r="O11" s="831"/>
      <c r="P11" s="831"/>
      <c r="Q11" s="831"/>
      <c r="R11" s="831"/>
      <c r="S11" s="831"/>
      <c r="T11" s="831"/>
      <c r="U11" s="831"/>
      <c r="V11" s="831"/>
      <c r="W11" s="831"/>
    </row>
    <row r="12" spans="1:32">
      <c r="K12" s="29" t="s">
        <v>102</v>
      </c>
    </row>
    <row r="13" spans="1:32">
      <c r="K13" s="824"/>
      <c r="L13" s="824"/>
      <c r="M13" s="824"/>
      <c r="N13" s="824"/>
      <c r="O13" s="824"/>
      <c r="P13" s="824"/>
      <c r="Q13" s="824"/>
      <c r="R13" s="824"/>
      <c r="S13" s="824"/>
      <c r="T13" s="824"/>
      <c r="U13" s="824"/>
      <c r="V13" s="824"/>
      <c r="W13" s="824"/>
    </row>
    <row r="14" spans="1:32">
      <c r="K14" s="831"/>
      <c r="L14" s="831"/>
      <c r="M14" s="831"/>
      <c r="N14" s="831"/>
      <c r="O14" s="831"/>
      <c r="P14" s="831"/>
      <c r="Q14" s="831"/>
      <c r="R14" s="831"/>
      <c r="S14" s="831"/>
      <c r="T14" s="831"/>
      <c r="U14" s="831"/>
      <c r="V14" s="831"/>
      <c r="W14" s="831"/>
    </row>
    <row r="15" spans="1:32">
      <c r="K15" s="29" t="s">
        <v>103</v>
      </c>
    </row>
    <row r="16" spans="1:32">
      <c r="K16" s="824"/>
      <c r="L16" s="824"/>
      <c r="M16" s="824"/>
      <c r="N16" s="824"/>
      <c r="O16" s="824"/>
      <c r="P16" s="824"/>
      <c r="Q16" s="824"/>
      <c r="R16" s="824"/>
      <c r="S16" s="824"/>
      <c r="T16" s="824"/>
      <c r="U16" s="824"/>
      <c r="V16" s="824"/>
      <c r="W16" s="824"/>
    </row>
    <row r="17" spans="1:24">
      <c r="K17" s="29" t="s">
        <v>104</v>
      </c>
    </row>
    <row r="18" spans="1:24">
      <c r="K18" s="834"/>
      <c r="L18" s="834"/>
      <c r="M18" s="834"/>
      <c r="N18" s="834"/>
      <c r="O18" s="834"/>
      <c r="P18" s="834"/>
      <c r="Q18" s="834"/>
      <c r="R18" s="834"/>
      <c r="S18" s="834"/>
      <c r="T18" s="834"/>
      <c r="U18" s="834"/>
      <c r="V18" s="834"/>
      <c r="W18" s="834"/>
    </row>
    <row r="20" spans="1:24" ht="30.75" customHeight="1">
      <c r="A20" s="827" t="s">
        <v>105</v>
      </c>
      <c r="B20" s="827"/>
      <c r="C20" s="827"/>
      <c r="D20" s="827"/>
      <c r="E20" s="827"/>
      <c r="F20" s="827"/>
      <c r="G20" s="828"/>
      <c r="H20" s="828"/>
      <c r="I20" s="828"/>
      <c r="J20" s="828"/>
      <c r="K20" s="828"/>
      <c r="L20" s="828"/>
      <c r="M20" s="828"/>
      <c r="N20" s="828"/>
      <c r="O20" s="828"/>
      <c r="P20" s="828"/>
      <c r="Q20" s="828"/>
      <c r="R20" s="828"/>
      <c r="S20" s="828"/>
      <c r="T20" s="828"/>
      <c r="U20" s="828"/>
      <c r="V20" s="828"/>
      <c r="W20" s="828"/>
    </row>
    <row r="21" spans="1:24" ht="23.25" customHeight="1">
      <c r="A21" s="811" t="s">
        <v>106</v>
      </c>
      <c r="B21" s="811"/>
      <c r="C21" s="811"/>
      <c r="D21" s="811"/>
      <c r="E21" s="811"/>
      <c r="F21" s="812"/>
      <c r="G21" s="32" t="s">
        <v>226</v>
      </c>
      <c r="H21" s="833"/>
      <c r="I21" s="833"/>
      <c r="J21" s="833"/>
      <c r="K21" s="833"/>
      <c r="L21" s="833"/>
      <c r="M21" s="33"/>
      <c r="N21" s="33"/>
      <c r="O21" s="33"/>
      <c r="P21" s="33"/>
      <c r="Q21" s="33"/>
      <c r="R21" s="33"/>
      <c r="S21" s="33"/>
      <c r="T21" s="33"/>
      <c r="U21" s="33"/>
      <c r="V21" s="33"/>
      <c r="W21" s="34"/>
    </row>
    <row r="22" spans="1:24" ht="23.25" customHeight="1">
      <c r="A22" s="811"/>
      <c r="B22" s="811"/>
      <c r="C22" s="811"/>
      <c r="D22" s="811"/>
      <c r="E22" s="811"/>
      <c r="F22" s="811"/>
      <c r="G22" s="832"/>
      <c r="H22" s="832"/>
      <c r="I22" s="832"/>
      <c r="J22" s="832"/>
      <c r="K22" s="832"/>
      <c r="L22" s="832"/>
      <c r="M22" s="832"/>
      <c r="N22" s="832"/>
      <c r="O22" s="832"/>
      <c r="P22" s="832"/>
      <c r="Q22" s="832"/>
      <c r="R22" s="832"/>
      <c r="S22" s="832"/>
      <c r="T22" s="832"/>
      <c r="U22" s="832"/>
      <c r="V22" s="832"/>
      <c r="W22" s="832"/>
    </row>
    <row r="23" spans="1:24" ht="27" customHeight="1">
      <c r="A23" s="812" t="s">
        <v>437</v>
      </c>
      <c r="B23" s="838"/>
      <c r="C23" s="838"/>
      <c r="D23" s="838"/>
      <c r="E23" s="838"/>
      <c r="F23" s="839"/>
      <c r="G23" s="840"/>
      <c r="H23" s="840"/>
      <c r="I23" s="840"/>
      <c r="J23" s="840"/>
      <c r="K23" s="840"/>
      <c r="L23" s="840"/>
      <c r="M23" s="840"/>
      <c r="N23" s="840"/>
      <c r="O23" s="840"/>
      <c r="P23" s="840"/>
      <c r="Q23" s="840"/>
      <c r="R23" s="840"/>
      <c r="S23" s="840"/>
      <c r="T23" s="840"/>
      <c r="U23" s="840"/>
      <c r="V23" s="840"/>
      <c r="W23" s="840"/>
    </row>
    <row r="24" spans="1:24" ht="23.25" customHeight="1">
      <c r="A24" s="811" t="s">
        <v>107</v>
      </c>
      <c r="B24" s="811"/>
      <c r="C24" s="811"/>
      <c r="D24" s="811"/>
      <c r="E24" s="811"/>
      <c r="F24" s="811"/>
      <c r="G24" s="848" t="s">
        <v>49</v>
      </c>
      <c r="H24" s="849"/>
      <c r="I24" s="849"/>
      <c r="J24" s="849"/>
      <c r="K24" s="850">
        <f xml:space="preserve"> '【現況】集計結果表 CO2'!M167</f>
        <v>0</v>
      </c>
      <c r="L24" s="850"/>
      <c r="M24" s="850"/>
      <c r="N24" s="850"/>
      <c r="O24" s="850"/>
      <c r="P24" s="850"/>
      <c r="Q24" s="850"/>
      <c r="R24" s="850"/>
      <c r="S24" s="829" t="s">
        <v>108</v>
      </c>
      <c r="T24" s="829"/>
      <c r="U24" s="829"/>
      <c r="V24" s="829"/>
      <c r="W24" s="830"/>
      <c r="X24" s="59"/>
    </row>
    <row r="25" spans="1:24" ht="23.25" customHeight="1">
      <c r="A25" s="811"/>
      <c r="B25" s="811"/>
      <c r="C25" s="811"/>
      <c r="D25" s="811"/>
      <c r="E25" s="811"/>
      <c r="F25" s="811"/>
      <c r="G25" s="819" t="s">
        <v>227</v>
      </c>
      <c r="H25" s="806"/>
      <c r="I25" s="806"/>
      <c r="J25" s="806"/>
      <c r="K25" s="847">
        <f>SUM('【現況】集計結果表 CO2'!M9:M40)+SUM('【現況】集計結果表 CO2'!M60:M65)</f>
        <v>0</v>
      </c>
      <c r="L25" s="847"/>
      <c r="M25" s="847"/>
      <c r="N25" s="847"/>
      <c r="O25" s="847"/>
      <c r="P25" s="847"/>
      <c r="Q25" s="847"/>
      <c r="R25" s="847"/>
      <c r="S25" s="825" t="s">
        <v>228</v>
      </c>
      <c r="T25" s="825"/>
      <c r="U25" s="825"/>
      <c r="V25" s="825"/>
      <c r="W25" s="826"/>
      <c r="X25" s="59"/>
    </row>
    <row r="26" spans="1:24" ht="23.25" customHeight="1">
      <c r="A26" s="811"/>
      <c r="B26" s="811"/>
      <c r="C26" s="811"/>
      <c r="D26" s="811"/>
      <c r="E26" s="811"/>
      <c r="F26" s="811"/>
      <c r="G26" s="817" t="s">
        <v>109</v>
      </c>
      <c r="H26" s="818"/>
      <c r="I26" s="818"/>
      <c r="J26" s="818"/>
      <c r="K26" s="851">
        <f>SUM('【現況】集計結果表 CO2'!I67:I75)</f>
        <v>0</v>
      </c>
      <c r="L26" s="851"/>
      <c r="M26" s="851"/>
      <c r="N26" s="851"/>
      <c r="O26" s="851"/>
      <c r="P26" s="851"/>
      <c r="Q26" s="851"/>
      <c r="R26" s="851"/>
      <c r="S26" s="845" t="s">
        <v>110</v>
      </c>
      <c r="T26" s="845"/>
      <c r="U26" s="845"/>
      <c r="V26" s="845"/>
      <c r="W26" s="846"/>
      <c r="X26" s="59"/>
    </row>
    <row r="27" spans="1:24" ht="23.25" customHeight="1">
      <c r="A27" s="811" t="s">
        <v>111</v>
      </c>
      <c r="B27" s="811"/>
      <c r="C27" s="811"/>
      <c r="D27" s="811"/>
      <c r="E27" s="811"/>
      <c r="F27" s="811"/>
      <c r="G27" s="841" t="s">
        <v>12</v>
      </c>
      <c r="H27" s="842"/>
      <c r="I27" s="842"/>
      <c r="J27" s="842"/>
      <c r="K27" s="842"/>
      <c r="L27" s="842"/>
      <c r="M27" s="842"/>
      <c r="N27" s="842"/>
      <c r="O27" s="842"/>
      <c r="P27" s="842"/>
      <c r="Q27" s="842"/>
      <c r="R27" s="842"/>
      <c r="S27" s="842"/>
      <c r="T27" s="842"/>
      <c r="U27" s="842"/>
      <c r="V27" s="842"/>
      <c r="W27" s="843"/>
    </row>
    <row r="28" spans="1:24" ht="46.5" customHeight="1">
      <c r="A28" s="835" t="s">
        <v>112</v>
      </c>
      <c r="B28" s="836"/>
      <c r="C28" s="836"/>
      <c r="D28" s="836"/>
      <c r="E28" s="836"/>
      <c r="F28" s="837"/>
      <c r="G28" s="844"/>
      <c r="H28" s="845"/>
      <c r="I28" s="845"/>
      <c r="J28" s="845"/>
      <c r="K28" s="845"/>
      <c r="L28" s="845"/>
      <c r="M28" s="845"/>
      <c r="N28" s="845"/>
      <c r="O28" s="845"/>
      <c r="P28" s="845"/>
      <c r="Q28" s="845"/>
      <c r="R28" s="845"/>
      <c r="S28" s="845"/>
      <c r="T28" s="845"/>
      <c r="U28" s="845"/>
      <c r="V28" s="845"/>
      <c r="W28" s="846"/>
    </row>
    <row r="29" spans="1:24" ht="23.25" customHeight="1">
      <c r="A29" s="811" t="s">
        <v>113</v>
      </c>
      <c r="B29" s="811"/>
      <c r="C29" s="811"/>
      <c r="D29" s="811" t="s">
        <v>34</v>
      </c>
      <c r="E29" s="811"/>
      <c r="F29" s="811"/>
      <c r="G29" s="810"/>
      <c r="H29" s="810"/>
      <c r="I29" s="810"/>
      <c r="J29" s="810"/>
      <c r="K29" s="810"/>
      <c r="L29" s="810"/>
      <c r="M29" s="810"/>
      <c r="N29" s="810"/>
      <c r="O29" s="810"/>
      <c r="P29" s="810"/>
      <c r="Q29" s="810"/>
      <c r="R29" s="810"/>
      <c r="S29" s="810"/>
      <c r="T29" s="810"/>
      <c r="U29" s="810"/>
      <c r="V29" s="810"/>
      <c r="W29" s="810"/>
    </row>
    <row r="30" spans="1:24" ht="23.25" customHeight="1">
      <c r="A30" s="811"/>
      <c r="B30" s="811"/>
      <c r="C30" s="811"/>
      <c r="D30" s="811" t="s">
        <v>114</v>
      </c>
      <c r="E30" s="811"/>
      <c r="F30" s="812"/>
      <c r="G30" s="813" t="s">
        <v>104</v>
      </c>
      <c r="H30" s="814"/>
      <c r="I30" s="814"/>
      <c r="J30" s="814"/>
      <c r="K30" s="820"/>
      <c r="L30" s="820"/>
      <c r="M30" s="820"/>
      <c r="N30" s="820"/>
      <c r="O30" s="820"/>
      <c r="P30" s="820"/>
      <c r="Q30" s="820"/>
      <c r="R30" s="820"/>
      <c r="S30" s="820"/>
      <c r="T30" s="820"/>
      <c r="U30" s="820"/>
      <c r="V30" s="820"/>
      <c r="W30" s="821"/>
    </row>
    <row r="31" spans="1:24" ht="23.25" customHeight="1">
      <c r="A31" s="811"/>
      <c r="B31" s="811"/>
      <c r="C31" s="811"/>
      <c r="D31" s="811"/>
      <c r="E31" s="811"/>
      <c r="F31" s="812"/>
      <c r="G31" s="819" t="s">
        <v>229</v>
      </c>
      <c r="H31" s="806"/>
      <c r="I31" s="806"/>
      <c r="J31" s="806"/>
      <c r="K31" s="822"/>
      <c r="L31" s="822"/>
      <c r="M31" s="822"/>
      <c r="N31" s="822"/>
      <c r="O31" s="822"/>
      <c r="P31" s="822"/>
      <c r="Q31" s="822"/>
      <c r="R31" s="822"/>
      <c r="S31" s="822"/>
      <c r="T31" s="822"/>
      <c r="U31" s="822"/>
      <c r="V31" s="822"/>
      <c r="W31" s="823"/>
    </row>
    <row r="32" spans="1:24" ht="23.25" customHeight="1">
      <c r="A32" s="811"/>
      <c r="B32" s="811"/>
      <c r="C32" s="811"/>
      <c r="D32" s="811"/>
      <c r="E32" s="811"/>
      <c r="F32" s="812"/>
      <c r="G32" s="817" t="s">
        <v>115</v>
      </c>
      <c r="H32" s="818"/>
      <c r="I32" s="818"/>
      <c r="J32" s="818"/>
      <c r="K32" s="815"/>
      <c r="L32" s="815"/>
      <c r="M32" s="815"/>
      <c r="N32" s="815"/>
      <c r="O32" s="815"/>
      <c r="P32" s="815"/>
      <c r="Q32" s="815"/>
      <c r="R32" s="815"/>
      <c r="S32" s="815"/>
      <c r="T32" s="815"/>
      <c r="U32" s="815"/>
      <c r="V32" s="815"/>
      <c r="W32" s="816"/>
    </row>
    <row r="33" spans="1:23" ht="138.75" customHeight="1">
      <c r="A33" s="811" t="s">
        <v>50</v>
      </c>
      <c r="B33" s="811"/>
      <c r="C33" s="811"/>
      <c r="D33" s="811"/>
      <c r="E33" s="811"/>
      <c r="F33" s="811"/>
      <c r="G33" s="807"/>
      <c r="H33" s="808"/>
      <c r="I33" s="808"/>
      <c r="J33" s="808"/>
      <c r="K33" s="808"/>
      <c r="L33" s="808"/>
      <c r="M33" s="808"/>
      <c r="N33" s="808"/>
      <c r="O33" s="808"/>
      <c r="P33" s="808"/>
      <c r="Q33" s="808"/>
      <c r="R33" s="808"/>
      <c r="S33" s="808"/>
      <c r="T33" s="808"/>
      <c r="U33" s="808"/>
      <c r="V33" s="808"/>
      <c r="W33" s="809"/>
    </row>
    <row r="34" spans="1:23">
      <c r="A34" s="806"/>
      <c r="B34" s="806"/>
      <c r="C34" s="806"/>
      <c r="D34" s="806"/>
      <c r="E34" s="806"/>
      <c r="F34" s="806"/>
      <c r="W34" s="30" t="s">
        <v>230</v>
      </c>
    </row>
  </sheetData>
  <sheetProtection algorithmName="SHA-512" hashValue="CKfJggUbCgBnlelupWD8RL9pKDGWIOG8uhXJHROv0+ow5eYX34vyuKn1Uj4lNGKemEf4fDZzymjZ30tIw3mYhw==" saltValue="o3Bd/t2tXYZ1qWrmTIG0Cg==" spinCount="100000" sheet="1" formatCells="0"/>
  <mergeCells count="47">
    <mergeCell ref="A4:W4"/>
    <mergeCell ref="T7:W7"/>
    <mergeCell ref="D7:G7"/>
    <mergeCell ref="T1:W1"/>
    <mergeCell ref="T2:W2"/>
    <mergeCell ref="P1:S1"/>
    <mergeCell ref="P2:S2"/>
    <mergeCell ref="O7:S7"/>
    <mergeCell ref="A28:F28"/>
    <mergeCell ref="A23:F23"/>
    <mergeCell ref="G23:W23"/>
    <mergeCell ref="G27:W28"/>
    <mergeCell ref="K25:R25"/>
    <mergeCell ref="G24:J24"/>
    <mergeCell ref="K24:R24"/>
    <mergeCell ref="G26:J26"/>
    <mergeCell ref="K26:R26"/>
    <mergeCell ref="S26:W26"/>
    <mergeCell ref="K10:W10"/>
    <mergeCell ref="A27:F27"/>
    <mergeCell ref="K16:W16"/>
    <mergeCell ref="G25:J25"/>
    <mergeCell ref="S25:W25"/>
    <mergeCell ref="A20:F20"/>
    <mergeCell ref="A21:F22"/>
    <mergeCell ref="G20:W20"/>
    <mergeCell ref="S24:W24"/>
    <mergeCell ref="A24:F26"/>
    <mergeCell ref="K11:W11"/>
    <mergeCell ref="K13:W13"/>
    <mergeCell ref="K14:W14"/>
    <mergeCell ref="G22:W22"/>
    <mergeCell ref="H21:L21"/>
    <mergeCell ref="K18:W18"/>
    <mergeCell ref="A34:F34"/>
    <mergeCell ref="G33:W33"/>
    <mergeCell ref="G29:W29"/>
    <mergeCell ref="A29:C32"/>
    <mergeCell ref="D29:F29"/>
    <mergeCell ref="D30:F32"/>
    <mergeCell ref="A33:F33"/>
    <mergeCell ref="G30:J30"/>
    <mergeCell ref="K32:W32"/>
    <mergeCell ref="G32:J32"/>
    <mergeCell ref="G31:J31"/>
    <mergeCell ref="K30:W30"/>
    <mergeCell ref="K31:W31"/>
  </mergeCells>
  <phoneticPr fontId="2"/>
  <pageMargins left="0.78740157480314965" right="0.39370078740157483" top="0.98425196850393704" bottom="0.78740157480314965"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E8AB-7522-42CD-A9AF-1886650984F5}">
  <sheetPr codeName="Sheet23"/>
  <dimension ref="A1:M18"/>
  <sheetViews>
    <sheetView showGridLines="0" view="pageBreakPreview" zoomScale="80" zoomScaleNormal="55" zoomScaleSheetLayoutView="80" workbookViewId="0"/>
  </sheetViews>
  <sheetFormatPr defaultColWidth="9" defaultRowHeight="13"/>
  <cols>
    <col min="1" max="1" width="10.6328125" style="48" customWidth="1"/>
    <col min="2" max="5" width="10.26953125" style="48" customWidth="1"/>
    <col min="6" max="6" width="6.7265625" style="190" customWidth="1"/>
    <col min="7" max="7" width="7.08984375" style="48" customWidth="1"/>
    <col min="8" max="16384" width="9" style="48"/>
  </cols>
  <sheetData>
    <row r="1" spans="1:13" ht="23.25" customHeight="1">
      <c r="A1" s="48" t="s">
        <v>288</v>
      </c>
    </row>
    <row r="2" spans="1:13" ht="23.25" customHeight="1">
      <c r="F2" s="48"/>
    </row>
    <row r="3" spans="1:13" ht="24" customHeight="1">
      <c r="A3" s="190"/>
      <c r="F3" s="48"/>
      <c r="G3" s="190"/>
    </row>
    <row r="4" spans="1:13" ht="27.75" customHeight="1" thickBot="1">
      <c r="A4" s="1217" t="s">
        <v>296</v>
      </c>
      <c r="B4" s="1217"/>
      <c r="C4" s="1217"/>
      <c r="D4" s="1217"/>
      <c r="E4" s="1217"/>
      <c r="F4" s="1217"/>
    </row>
    <row r="5" spans="1:13" ht="19.5" customHeight="1" thickBot="1">
      <c r="A5" s="191"/>
      <c r="B5" s="1215" t="s">
        <v>289</v>
      </c>
      <c r="C5" s="1215"/>
      <c r="D5" s="1215"/>
      <c r="E5" s="1215"/>
      <c r="F5" s="1216"/>
    </row>
    <row r="6" spans="1:13" ht="33" customHeight="1" thickTop="1">
      <c r="A6" s="281" t="str">
        <f>'別紙-第1項現況'!D3 &amp; "年
（暦年）"</f>
        <v>2025年
（暦年）</v>
      </c>
      <c r="B6" s="1218"/>
      <c r="C6" s="1219"/>
      <c r="D6" s="1219"/>
      <c r="E6" s="1220"/>
      <c r="F6" s="192" t="s">
        <v>290</v>
      </c>
    </row>
    <row r="7" spans="1:13" ht="14.25" customHeight="1" thickBot="1">
      <c r="A7" s="161" t="s">
        <v>452</v>
      </c>
      <c r="B7" s="1221" t="str">
        <f>"("&amp;TEXT(INT(B6/10^4),"[&gt;9]0億;[&gt;0]0億;")&amp;TEXT(MOD(B6,10000),"[&gt;9]0;0")&amp;"万円"&amp;")"</f>
        <v>(0万円)</v>
      </c>
      <c r="C7" s="1221"/>
      <c r="D7" s="1221"/>
      <c r="E7" s="1222"/>
      <c r="F7" s="162"/>
    </row>
    <row r="8" spans="1:13" ht="15.75" customHeight="1">
      <c r="F8" s="193"/>
    </row>
    <row r="9" spans="1:13" ht="23.25" customHeight="1">
      <c r="A9" s="194" t="s">
        <v>50</v>
      </c>
      <c r="B9" s="1223"/>
      <c r="C9" s="1223"/>
      <c r="D9" s="1223"/>
      <c r="E9" s="1223"/>
      <c r="F9" s="193"/>
      <c r="H9" s="195" t="s">
        <v>502</v>
      </c>
      <c r="M9" s="190"/>
    </row>
    <row r="10" spans="1:13" ht="23.25" customHeight="1">
      <c r="A10" s="190"/>
      <c r="B10" s="1223"/>
      <c r="C10" s="1223"/>
      <c r="D10" s="1223"/>
      <c r="E10" s="1223"/>
      <c r="F10" s="193"/>
      <c r="H10" s="48" t="s">
        <v>291</v>
      </c>
      <c r="M10" s="190"/>
    </row>
    <row r="11" spans="1:13" ht="23.25" customHeight="1">
      <c r="A11" s="190"/>
      <c r="B11" s="1223"/>
      <c r="C11" s="1223"/>
      <c r="D11" s="1223"/>
      <c r="E11" s="1223"/>
      <c r="F11" s="193"/>
      <c r="H11" s="48" t="s">
        <v>292</v>
      </c>
      <c r="M11" s="190"/>
    </row>
    <row r="12" spans="1:13" ht="23.25" customHeight="1">
      <c r="A12" s="190"/>
      <c r="F12" s="193"/>
    </row>
    <row r="13" spans="1:13" ht="21.75" customHeight="1">
      <c r="A13" s="196" t="s">
        <v>295</v>
      </c>
    </row>
    <row r="14" spans="1:13" ht="21.75" customHeight="1">
      <c r="A14" s="196" t="str">
        <f>"※ "&amp;'別紙-第1項現況'!D3 &amp;"年度ではなく、"&amp;'別紙-第1項現況'!D3&amp; "年（暦年：１月～12月）のデータをご報告下さい。"</f>
        <v>※ 2025年度ではなく、2025年（暦年：１月～12月）のデータをご報告下さい。</v>
      </c>
    </row>
    <row r="15" spans="1:13" ht="30" customHeight="1">
      <c r="A15" s="1213"/>
      <c r="B15" s="1214"/>
      <c r="C15" s="1214"/>
      <c r="D15" s="1214"/>
      <c r="E15" s="1214"/>
      <c r="F15" s="1214"/>
      <c r="G15" s="1214"/>
      <c r="H15" s="197"/>
    </row>
    <row r="16" spans="1:13" ht="18.75" customHeight="1">
      <c r="A16" s="641"/>
    </row>
    <row r="17" spans="1:7" ht="45.75" customHeight="1">
      <c r="A17" s="1213" t="s">
        <v>516</v>
      </c>
      <c r="B17" s="1214"/>
      <c r="C17" s="1214"/>
      <c r="D17" s="1214"/>
      <c r="E17" s="1214"/>
      <c r="F17" s="1214"/>
      <c r="G17" s="1214"/>
    </row>
    <row r="18" spans="1:7" ht="39.75" customHeight="1">
      <c r="A18" s="274"/>
      <c r="B18" s="198"/>
      <c r="C18" s="198"/>
      <c r="D18" s="198"/>
      <c r="E18" s="198"/>
      <c r="F18" s="198"/>
      <c r="G18" s="198"/>
    </row>
  </sheetData>
  <sheetProtection algorithmName="SHA-512" hashValue="Tsbm1geIvRSkt/1nCZC8tpIuSD5QhU5yEFUqI6KCzxTd6H5FBNnNXnEuR3MtfiGimH2Co6Kzd+T4drWRIyKgFA==" saltValue="oYwgbCa4HOaN5vkcOJtpUg==" spinCount="100000" sheet="1" formatCells="0" formatColumns="0" formatRows="0"/>
  <mergeCells count="7">
    <mergeCell ref="A17:G17"/>
    <mergeCell ref="B5:F5"/>
    <mergeCell ref="A4:F4"/>
    <mergeCell ref="B6:E6"/>
    <mergeCell ref="B7:E7"/>
    <mergeCell ref="B9:E11"/>
    <mergeCell ref="A15:G15"/>
  </mergeCells>
  <phoneticPr fontId="2"/>
  <printOptions horizontalCentered="1"/>
  <pageMargins left="0.78740157480314965" right="0.78740157480314965" top="0.98425196850393704" bottom="0.98425196850393704" header="0.51181102362204722" footer="0.51181102362204722"/>
  <pageSetup paperSize="9" scale="12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164D-F373-4B2E-AC3D-32B35BD4B013}">
  <sheetPr codeName="Sheet12"/>
  <dimension ref="A1:S27"/>
  <sheetViews>
    <sheetView view="pageBreakPreview" zoomScale="80" zoomScaleNormal="100" zoomScaleSheetLayoutView="80" workbookViewId="0"/>
  </sheetViews>
  <sheetFormatPr defaultRowHeight="13"/>
  <cols>
    <col min="1" max="1" width="2.453125" customWidth="1"/>
    <col min="2" max="2" width="3.90625" customWidth="1"/>
    <col min="3" max="3" width="18.90625" customWidth="1"/>
    <col min="4" max="4" width="16.36328125" bestFit="1" customWidth="1"/>
    <col min="5" max="5" width="14.26953125" customWidth="1"/>
    <col min="6" max="6" width="14.36328125" customWidth="1"/>
    <col min="7" max="7" width="20.26953125" customWidth="1"/>
    <col min="8" max="8" width="17" hidden="1" customWidth="1"/>
    <col min="9" max="9" width="13.26953125" hidden="1" customWidth="1"/>
    <col min="10" max="10" width="13.08984375" hidden="1" customWidth="1"/>
    <col min="11" max="14" width="13.90625" hidden="1" customWidth="1"/>
    <col min="15" max="15" width="3.36328125" customWidth="1"/>
    <col min="16" max="16" width="39.36328125" customWidth="1"/>
  </cols>
  <sheetData>
    <row r="1" spans="1:19" ht="25.5" customHeight="1">
      <c r="A1" s="380" t="s">
        <v>1104</v>
      </c>
      <c r="C1" s="363"/>
      <c r="D1" s="364"/>
      <c r="E1" s="364"/>
      <c r="F1" s="364"/>
      <c r="G1" s="364"/>
    </row>
    <row r="2" spans="1:19" ht="6.75" customHeight="1"/>
    <row r="3" spans="1:19" ht="33" hidden="1" customHeight="1">
      <c r="B3" s="381" t="s">
        <v>1046</v>
      </c>
      <c r="C3" s="382"/>
      <c r="D3" s="383"/>
      <c r="E3" s="383"/>
      <c r="F3" s="329"/>
      <c r="G3" s="329"/>
      <c r="H3" s="329"/>
      <c r="I3" s="329"/>
      <c r="J3" s="329"/>
      <c r="K3" s="329"/>
      <c r="L3" s="329"/>
      <c r="M3" s="329"/>
      <c r="N3" s="329"/>
    </row>
    <row r="4" spans="1:19" ht="14" hidden="1">
      <c r="B4" s="1224"/>
      <c r="C4" s="1226" t="s">
        <v>1047</v>
      </c>
      <c r="D4" s="1180" t="s">
        <v>736</v>
      </c>
      <c r="E4" s="1180" t="s">
        <v>2209</v>
      </c>
      <c r="F4" s="1180"/>
      <c r="G4" s="1228" t="s">
        <v>1048</v>
      </c>
      <c r="H4" s="1229"/>
      <c r="I4" s="384"/>
    </row>
    <row r="5" spans="1:19" ht="33.75" hidden="1" customHeight="1">
      <c r="B5" s="1225"/>
      <c r="C5" s="1227"/>
      <c r="D5" s="1180"/>
      <c r="E5" s="1180"/>
      <c r="F5" s="1180"/>
      <c r="G5" s="385" t="s">
        <v>450</v>
      </c>
      <c r="H5" s="374" t="s">
        <v>1049</v>
      </c>
      <c r="I5" s="386"/>
    </row>
    <row r="6" spans="1:19" ht="28.5" hidden="1" customHeight="1" thickBot="1">
      <c r="B6" s="387"/>
      <c r="C6" s="388" t="s">
        <v>536</v>
      </c>
      <c r="D6" s="389" t="s">
        <v>1050</v>
      </c>
      <c r="E6" s="1230">
        <v>0</v>
      </c>
      <c r="F6" s="1231"/>
      <c r="G6" s="390" t="s">
        <v>1051</v>
      </c>
      <c r="H6" s="391">
        <v>3.1799999999999998E-4</v>
      </c>
      <c r="I6" s="392"/>
    </row>
    <row r="7" spans="1:19" ht="38.25" hidden="1" customHeight="1">
      <c r="B7" s="393">
        <v>1</v>
      </c>
      <c r="C7" s="394"/>
      <c r="D7" s="395"/>
      <c r="E7" s="1232"/>
      <c r="F7" s="1233"/>
      <c r="G7" s="396"/>
      <c r="H7" s="397"/>
      <c r="I7" s="398"/>
      <c r="J7" s="399"/>
      <c r="K7" s="399"/>
      <c r="L7" s="399"/>
      <c r="M7" s="399"/>
      <c r="N7" s="399"/>
    </row>
    <row r="8" spans="1:19" ht="38.25" hidden="1" customHeight="1">
      <c r="B8" s="393">
        <v>2</v>
      </c>
      <c r="C8" s="400"/>
      <c r="D8" s="401"/>
      <c r="E8" s="1234"/>
      <c r="F8" s="1235"/>
      <c r="G8" s="402"/>
      <c r="H8" s="403"/>
      <c r="I8" s="398"/>
      <c r="K8" s="404"/>
      <c r="L8" s="404"/>
      <c r="M8" s="404"/>
      <c r="N8" s="404"/>
    </row>
    <row r="9" spans="1:19" ht="38.25" hidden="1" customHeight="1">
      <c r="B9" s="393">
        <v>3</v>
      </c>
      <c r="C9" s="400"/>
      <c r="D9" s="405"/>
      <c r="E9" s="1236"/>
      <c r="F9" s="1237"/>
      <c r="G9" s="396"/>
      <c r="H9" s="406"/>
      <c r="I9" s="398"/>
      <c r="K9" s="404"/>
      <c r="L9" s="404"/>
      <c r="M9" s="404"/>
      <c r="N9" s="404"/>
    </row>
    <row r="10" spans="1:19" ht="38.25" hidden="1" customHeight="1">
      <c r="B10" s="393">
        <v>4</v>
      </c>
      <c r="C10" s="400"/>
      <c r="D10" s="401"/>
      <c r="E10" s="1234"/>
      <c r="F10" s="1235"/>
      <c r="G10" s="402"/>
      <c r="H10" s="407"/>
      <c r="I10" s="408"/>
    </row>
    <row r="11" spans="1:19" ht="38.25" hidden="1" customHeight="1" thickBot="1">
      <c r="B11" s="393">
        <v>5</v>
      </c>
      <c r="C11" s="400"/>
      <c r="D11" s="409"/>
      <c r="E11" s="1238"/>
      <c r="F11" s="1239"/>
      <c r="G11" s="410"/>
      <c r="H11" s="411"/>
      <c r="I11" s="398"/>
    </row>
    <row r="12" spans="1:19" ht="28.5" hidden="1" customHeight="1">
      <c r="B12" s="412"/>
      <c r="C12" s="413" t="s">
        <v>1052</v>
      </c>
      <c r="D12" s="414"/>
      <c r="E12" s="1240">
        <f>SUM(E7:F11)</f>
        <v>0</v>
      </c>
      <c r="F12" s="1241"/>
      <c r="G12" s="415" t="s">
        <v>449</v>
      </c>
      <c r="H12" s="416"/>
      <c r="I12" s="417"/>
      <c r="O12" s="418" t="s">
        <v>1053</v>
      </c>
      <c r="P12" s="419" t="s">
        <v>1054</v>
      </c>
      <c r="Q12" s="420"/>
      <c r="R12" s="420"/>
      <c r="S12" s="420"/>
    </row>
    <row r="13" spans="1:19" ht="29.25" hidden="1" customHeight="1">
      <c r="B13" s="1245"/>
      <c r="C13" s="1246"/>
      <c r="D13" s="1246"/>
      <c r="E13" s="1246"/>
      <c r="F13" s="1246"/>
      <c r="G13" s="1246"/>
      <c r="H13" s="1246"/>
      <c r="I13" s="1246"/>
      <c r="J13" s="1246"/>
      <c r="K13" s="422"/>
      <c r="L13" s="422"/>
      <c r="M13" s="422"/>
      <c r="N13" s="422"/>
      <c r="O13" s="399"/>
      <c r="P13" s="419"/>
      <c r="Q13" s="420"/>
      <c r="R13" s="420"/>
      <c r="S13" s="420"/>
    </row>
    <row r="14" spans="1:19" ht="29.25" customHeight="1">
      <c r="B14" s="421"/>
      <c r="C14" s="422"/>
      <c r="D14" s="422"/>
      <c r="E14" s="422"/>
      <c r="F14" s="422"/>
      <c r="G14" s="422"/>
      <c r="H14" s="422"/>
      <c r="I14" s="422"/>
      <c r="J14" s="422"/>
      <c r="K14" s="422"/>
      <c r="L14" s="422"/>
      <c r="M14" s="422"/>
      <c r="N14" s="422"/>
      <c r="O14" s="399"/>
      <c r="P14" s="423"/>
      <c r="Q14" s="424"/>
      <c r="R14" s="420"/>
      <c r="S14" s="420"/>
    </row>
    <row r="15" spans="1:19" ht="23.25" customHeight="1">
      <c r="B15" s="425" t="s">
        <v>1055</v>
      </c>
      <c r="C15" s="426"/>
      <c r="D15" s="427"/>
      <c r="E15" s="427"/>
      <c r="F15" s="427"/>
      <c r="G15" s="427"/>
      <c r="H15" s="428"/>
      <c r="I15" s="422"/>
      <c r="J15" s="422"/>
      <c r="K15" s="422"/>
      <c r="L15" s="422"/>
      <c r="M15" s="422"/>
      <c r="N15" s="422"/>
      <c r="O15" s="399"/>
      <c r="P15" s="419"/>
      <c r="Q15" s="420"/>
      <c r="R15" s="420"/>
      <c r="S15" s="420"/>
    </row>
    <row r="16" spans="1:19" ht="28.5" customHeight="1">
      <c r="B16" s="1224"/>
      <c r="C16" s="1182" t="s">
        <v>715</v>
      </c>
      <c r="D16" s="1182" t="s">
        <v>716</v>
      </c>
      <c r="E16" s="1182" t="s">
        <v>1056</v>
      </c>
      <c r="F16" s="1182" t="s">
        <v>1057</v>
      </c>
      <c r="G16" s="429" t="s">
        <v>1058</v>
      </c>
      <c r="H16" s="1171" t="s">
        <v>2210</v>
      </c>
      <c r="I16" s="1242" t="s">
        <v>1059</v>
      </c>
      <c r="J16" s="1244"/>
      <c r="K16" s="430" t="s">
        <v>40</v>
      </c>
      <c r="L16" s="1242" t="s">
        <v>1060</v>
      </c>
      <c r="M16" s="1243"/>
      <c r="N16" s="1244"/>
    </row>
    <row r="17" spans="2:14" ht="58.5" customHeight="1">
      <c r="B17" s="1225"/>
      <c r="C17" s="1176"/>
      <c r="D17" s="1176"/>
      <c r="E17" s="1176"/>
      <c r="F17" s="1176"/>
      <c r="G17" s="431" t="s">
        <v>1061</v>
      </c>
      <c r="H17" s="1172"/>
      <c r="I17" s="432" t="s">
        <v>1062</v>
      </c>
      <c r="J17" s="374" t="s">
        <v>1063</v>
      </c>
      <c r="K17" s="433" t="s">
        <v>1064</v>
      </c>
      <c r="L17" s="374" t="s">
        <v>1065</v>
      </c>
      <c r="M17" s="374" t="s">
        <v>1066</v>
      </c>
      <c r="N17" s="374" t="s">
        <v>1067</v>
      </c>
    </row>
    <row r="18" spans="2:14" ht="51.5" customHeight="1">
      <c r="B18" s="374" t="s">
        <v>724</v>
      </c>
      <c r="C18" s="434" t="s">
        <v>1068</v>
      </c>
      <c r="D18" s="435">
        <v>29312</v>
      </c>
      <c r="E18" s="436">
        <v>10000</v>
      </c>
      <c r="F18" s="434" t="s">
        <v>1069</v>
      </c>
      <c r="G18" s="434" t="s">
        <v>1070</v>
      </c>
      <c r="H18" s="437">
        <v>70080000</v>
      </c>
      <c r="I18" s="438">
        <v>60080000</v>
      </c>
      <c r="J18" s="438">
        <v>10000000</v>
      </c>
      <c r="K18" s="439">
        <v>9.1299999999999997E-4</v>
      </c>
      <c r="L18" s="440">
        <v>35.69</v>
      </c>
      <c r="M18" s="440"/>
      <c r="N18" s="440">
        <f>L18+M18</f>
        <v>35.69</v>
      </c>
    </row>
    <row r="19" spans="2:14" ht="47.5" thickBot="1">
      <c r="B19" s="374" t="s">
        <v>724</v>
      </c>
      <c r="C19" s="441" t="s">
        <v>1071</v>
      </c>
      <c r="D19" s="442">
        <v>43191</v>
      </c>
      <c r="E19" s="443">
        <v>1000</v>
      </c>
      <c r="F19" s="441" t="s">
        <v>1072</v>
      </c>
      <c r="G19" s="441" t="s">
        <v>1073</v>
      </c>
      <c r="H19" s="444">
        <v>5588968</v>
      </c>
      <c r="I19" s="445">
        <v>5588968</v>
      </c>
      <c r="J19" s="445">
        <v>0</v>
      </c>
      <c r="K19" s="446">
        <v>3.1100000000000002E-4</v>
      </c>
      <c r="L19" s="447">
        <v>30</v>
      </c>
      <c r="M19" s="447">
        <v>60</v>
      </c>
      <c r="N19" s="447">
        <f>L19+M19</f>
        <v>90</v>
      </c>
    </row>
    <row r="20" spans="2:14" ht="59.5" customHeight="1">
      <c r="B20" s="393">
        <v>1</v>
      </c>
      <c r="C20" s="448"/>
      <c r="D20" s="449"/>
      <c r="E20" s="450"/>
      <c r="F20" s="451"/>
      <c r="G20" s="451"/>
      <c r="H20" s="452"/>
      <c r="I20" s="452"/>
      <c r="J20" s="452"/>
      <c r="K20" s="453"/>
      <c r="L20" s="454"/>
      <c r="M20" s="454"/>
      <c r="N20" s="454"/>
    </row>
    <row r="21" spans="2:14" ht="59.5" customHeight="1">
      <c r="B21" s="393">
        <v>2</v>
      </c>
      <c r="C21" s="455"/>
      <c r="D21" s="456"/>
      <c r="E21" s="457"/>
      <c r="F21" s="456"/>
      <c r="G21" s="456"/>
      <c r="H21" s="458"/>
      <c r="I21" s="458"/>
      <c r="J21" s="458"/>
      <c r="K21" s="459"/>
      <c r="L21" s="460"/>
      <c r="M21" s="460"/>
      <c r="N21" s="460"/>
    </row>
    <row r="22" spans="2:14" ht="59.5" customHeight="1">
      <c r="B22" s="393">
        <v>3</v>
      </c>
      <c r="C22" s="455"/>
      <c r="D22" s="456"/>
      <c r="E22" s="457"/>
      <c r="F22" s="456"/>
      <c r="G22" s="456"/>
      <c r="H22" s="458"/>
      <c r="I22" s="458"/>
      <c r="J22" s="458"/>
      <c r="K22" s="459"/>
      <c r="L22" s="460"/>
      <c r="M22" s="460"/>
      <c r="N22" s="460"/>
    </row>
    <row r="23" spans="2:14" ht="59.5" customHeight="1">
      <c r="B23" s="393">
        <v>4</v>
      </c>
      <c r="C23" s="455"/>
      <c r="D23" s="456"/>
      <c r="E23" s="457"/>
      <c r="F23" s="456"/>
      <c r="G23" s="456"/>
      <c r="H23" s="458"/>
      <c r="I23" s="458"/>
      <c r="J23" s="458"/>
      <c r="K23" s="459"/>
      <c r="L23" s="460"/>
      <c r="M23" s="460"/>
      <c r="N23" s="460"/>
    </row>
    <row r="24" spans="2:14" ht="59.5" customHeight="1" thickBot="1">
      <c r="B24" s="393">
        <v>5</v>
      </c>
      <c r="C24" s="461"/>
      <c r="D24" s="462"/>
      <c r="E24" s="463"/>
      <c r="F24" s="462"/>
      <c r="G24" s="462"/>
      <c r="H24" s="464"/>
      <c r="I24" s="464"/>
      <c r="J24" s="464"/>
      <c r="K24" s="465"/>
      <c r="L24" s="466"/>
      <c r="M24" s="466"/>
      <c r="N24" s="467"/>
    </row>
    <row r="25" spans="2:14" ht="30" customHeight="1">
      <c r="B25" s="412"/>
      <c r="C25" s="413" t="s">
        <v>1052</v>
      </c>
      <c r="D25" s="414"/>
      <c r="E25" s="468">
        <f>SUM(E20:E24)</f>
        <v>0</v>
      </c>
      <c r="F25" s="414"/>
      <c r="G25" s="414"/>
      <c r="H25" s="469">
        <f>SUM(H20:H24)</f>
        <v>0</v>
      </c>
      <c r="I25" s="469">
        <f>SUM(I20:I24)</f>
        <v>0</v>
      </c>
      <c r="J25" s="469">
        <f>SUM(J20:J24)</f>
        <v>0</v>
      </c>
      <c r="K25" s="364" t="s">
        <v>1074</v>
      </c>
      <c r="L25" s="364"/>
      <c r="M25" s="364"/>
      <c r="N25" s="470"/>
    </row>
    <row r="26" spans="2:14" ht="30" customHeight="1"/>
    <row r="27" spans="2:14" ht="30" customHeight="1">
      <c r="B27" s="1245"/>
      <c r="C27" s="1246"/>
      <c r="D27" s="1246"/>
      <c r="E27" s="1246"/>
      <c r="F27" s="1246"/>
      <c r="G27" s="1246"/>
      <c r="H27" s="1246"/>
      <c r="I27" s="1246"/>
      <c r="J27" s="1246"/>
      <c r="K27" s="422"/>
      <c r="L27" s="422"/>
      <c r="M27" s="422"/>
      <c r="N27" s="422"/>
    </row>
  </sheetData>
  <sheetProtection algorithmName="SHA-512" hashValue="Ce9k9xxON80zwmaEB0fplQJXvd5pCUTecNWH1jLHOdD/fBzmfAvw423y4M19FkSUAWtj6LyygqZ4PXENOvAwwQ==" saltValue="6+gr4o7aPKtI5x302R49xw==" spinCount="100000" sheet="1" formatCells="0"/>
  <mergeCells count="22">
    <mergeCell ref="E11:F11"/>
    <mergeCell ref="E12:F12"/>
    <mergeCell ref="L16:N16"/>
    <mergeCell ref="B27:J27"/>
    <mergeCell ref="B13:J13"/>
    <mergeCell ref="B16:B17"/>
    <mergeCell ref="C16:C17"/>
    <mergeCell ref="D16:D17"/>
    <mergeCell ref="E16:E17"/>
    <mergeCell ref="F16:F17"/>
    <mergeCell ref="H16:H17"/>
    <mergeCell ref="I16:J16"/>
    <mergeCell ref="E6:F6"/>
    <mergeCell ref="E7:F7"/>
    <mergeCell ref="E8:F8"/>
    <mergeCell ref="E9:F9"/>
    <mergeCell ref="E10:F10"/>
    <mergeCell ref="B4:B5"/>
    <mergeCell ref="C4:C5"/>
    <mergeCell ref="D4:D5"/>
    <mergeCell ref="E4:F5"/>
    <mergeCell ref="G4:H4"/>
  </mergeCells>
  <phoneticPr fontId="2"/>
  <conditionalFormatting sqref="H7:H11">
    <cfRule type="cellIs" dxfId="1" priority="2" stopIfTrue="1" operator="greaterThan">
      <formula>0.00037</formula>
    </cfRule>
  </conditionalFormatting>
  <conditionalFormatting sqref="K18:K19 K20:N24">
    <cfRule type="cellIs" dxfId="0" priority="1" stopIfTrue="1" operator="greaterThan">
      <formula>0.00037</formula>
    </cfRule>
  </conditionalFormatting>
  <printOptions horizontalCentered="1"/>
  <pageMargins left="0.59055118110236227" right="0.59055118110236227" top="0.98425196850393704" bottom="0.78740157480314965" header="0.51181102362204722" footer="0.51181102362204722"/>
  <pageSetup paperSize="9"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30F1-78A2-4ADB-8B43-FB627AB2471B}">
  <sheetPr codeName="Sheet24"/>
  <dimension ref="A1:G10"/>
  <sheetViews>
    <sheetView showGridLines="0" view="pageBreakPreview" zoomScale="80" zoomScaleNormal="100" zoomScaleSheetLayoutView="80" workbookViewId="0"/>
  </sheetViews>
  <sheetFormatPr defaultColWidth="9" defaultRowHeight="13"/>
  <cols>
    <col min="1" max="1" width="18.453125" style="49" customWidth="1"/>
    <col min="2" max="5" width="10.26953125" style="49" customWidth="1"/>
    <col min="6" max="6" width="9" style="50"/>
    <col min="7" max="7" width="7.08984375" style="49" customWidth="1"/>
    <col min="8" max="16384" width="9" style="49"/>
  </cols>
  <sheetData>
    <row r="1" spans="1:7" ht="23.25" customHeight="1">
      <c r="A1" s="49" t="s">
        <v>288</v>
      </c>
    </row>
    <row r="2" spans="1:7" ht="24" customHeight="1">
      <c r="A2" s="50"/>
      <c r="F2" s="49"/>
      <c r="G2" s="50"/>
    </row>
    <row r="3" spans="1:7" ht="24" customHeight="1">
      <c r="A3" s="50"/>
      <c r="F3" s="49"/>
      <c r="G3" s="50"/>
    </row>
    <row r="4" spans="1:7" ht="27.75" customHeight="1"/>
    <row r="5" spans="1:7" ht="27.75" customHeight="1" thickBot="1">
      <c r="A5" s="1249" t="s">
        <v>297</v>
      </c>
      <c r="B5" s="1249"/>
      <c r="C5" s="1249"/>
      <c r="D5" s="1249"/>
      <c r="E5" s="1249"/>
      <c r="F5" s="1249"/>
    </row>
    <row r="6" spans="1:7" ht="27.75" customHeight="1" thickBot="1">
      <c r="A6" s="51"/>
      <c r="B6" s="1247" t="s">
        <v>294</v>
      </c>
      <c r="C6" s="1247"/>
      <c r="D6" s="1247"/>
      <c r="E6" s="1247"/>
      <c r="F6" s="1248"/>
    </row>
    <row r="7" spans="1:7" ht="30" customHeight="1" thickTop="1" thickBot="1">
      <c r="A7" s="183" t="str">
        <f>'別紙-第1項現況'!D3&amp;"年度末
(翌年3月31日)時点"</f>
        <v>2025年度末
(翌年3月31日)時点</v>
      </c>
      <c r="B7" s="1250"/>
      <c r="C7" s="1251"/>
      <c r="D7" s="1251"/>
      <c r="E7" s="1252"/>
      <c r="F7" s="52" t="s">
        <v>503</v>
      </c>
    </row>
    <row r="9" spans="1:7" ht="21.75" customHeight="1">
      <c r="A9" s="53" t="s">
        <v>293</v>
      </c>
    </row>
    <row r="10" spans="1:7" s="48" customFormat="1" ht="45.75" customHeight="1">
      <c r="A10" s="1213" t="s">
        <v>500</v>
      </c>
      <c r="B10" s="1214"/>
      <c r="C10" s="1214"/>
      <c r="D10" s="1214"/>
      <c r="E10" s="1214"/>
      <c r="F10" s="1214"/>
      <c r="G10" s="1214"/>
    </row>
  </sheetData>
  <sheetProtection password="E4BE" sheet="1" scenarios="1" formatCells="0" formatColumns="0" formatRows="0"/>
  <mergeCells count="4">
    <mergeCell ref="B6:F6"/>
    <mergeCell ref="A5:F5"/>
    <mergeCell ref="B7:E7"/>
    <mergeCell ref="A10:G10"/>
  </mergeCells>
  <phoneticPr fontId="2"/>
  <printOptions horizontalCentered="1"/>
  <pageMargins left="0.78740157480314965" right="0.78740157480314965" top="0.98425196850393704" bottom="0.98425196850393704" header="0.51181102362204722" footer="0.51181102362204722"/>
  <pageSetup paperSize="9" scale="11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9F01-0050-42B1-9107-835D408C0355}">
  <sheetPr codeName="Sheet14">
    <pageSetUpPr fitToPage="1"/>
  </sheetPr>
  <dimension ref="A1:AK2908"/>
  <sheetViews>
    <sheetView view="pageBreakPreview" topLeftCell="C1" zoomScale="80" zoomScaleNormal="70" zoomScaleSheetLayoutView="80" workbookViewId="0">
      <pane ySplit="8" topLeftCell="A9" activePane="bottomLeft" state="frozen"/>
      <selection activeCell="I10" sqref="I10"/>
      <selection pane="bottomLeft" activeCell="C1" sqref="C1"/>
    </sheetView>
  </sheetViews>
  <sheetFormatPr defaultColWidth="9" defaultRowHeight="15" customHeight="1"/>
  <cols>
    <col min="1" max="1" width="3.7265625" style="3" hidden="1" customWidth="1"/>
    <col min="2" max="2" width="5.7265625" style="3" hidden="1" customWidth="1"/>
    <col min="3" max="3" width="28.36328125" style="3" customWidth="1"/>
    <col min="4" max="4" width="10.90625" style="3" hidden="1" customWidth="1"/>
    <col min="5" max="5" width="42.08984375" style="3" customWidth="1"/>
    <col min="6" max="6" width="8.6328125" style="3" customWidth="1"/>
    <col min="7" max="7" width="29" style="3" customWidth="1"/>
    <col min="8" max="8" width="5.7265625" style="3" hidden="1" customWidth="1"/>
    <col min="9" max="9" width="11.453125" style="4" customWidth="1"/>
    <col min="10" max="10" width="4.6328125" style="3" bestFit="1" customWidth="1"/>
    <col min="11" max="11" width="2.7265625" style="3" customWidth="1"/>
    <col min="12" max="12" width="6.08984375" style="4" customWidth="1"/>
    <col min="13" max="13" width="11.08984375" style="4" customWidth="1"/>
    <col min="14" max="14" width="2.7265625" style="3" customWidth="1"/>
    <col min="15" max="15" width="5" style="4" customWidth="1"/>
    <col min="16" max="16" width="2.7265625" style="3" customWidth="1"/>
    <col min="17" max="18" width="9" style="4"/>
    <col min="19" max="19" width="6.7265625" style="4" customWidth="1"/>
    <col min="20" max="20" width="11.08984375" style="4" customWidth="1"/>
    <col min="21" max="21" width="2.08984375" style="3" hidden="1" customWidth="1"/>
    <col min="22" max="22" width="2.90625" style="3" hidden="1" customWidth="1"/>
    <col min="23" max="23" width="2.7265625" style="3" hidden="1" customWidth="1"/>
    <col min="24" max="24" width="2.90625" style="3" hidden="1" customWidth="1"/>
    <col min="25" max="26" width="2.26953125" style="15" hidden="1" customWidth="1"/>
    <col min="27" max="27" width="3.36328125" style="16" hidden="1" customWidth="1"/>
    <col min="28" max="28" width="6.26953125" style="16" hidden="1" customWidth="1"/>
    <col min="29" max="29" width="5.6328125" style="16" customWidth="1"/>
    <col min="30" max="30" width="5.08984375" style="3" customWidth="1"/>
    <col min="31" max="32" width="9" style="3"/>
    <col min="33" max="33" width="30.26953125" style="3" customWidth="1"/>
    <col min="34" max="34" width="9" style="3"/>
    <col min="35" max="35" width="10.08984375" style="3" bestFit="1" customWidth="1"/>
    <col min="36" max="16384" width="9" style="3"/>
  </cols>
  <sheetData>
    <row r="1" spans="1:37" ht="14">
      <c r="C1" s="2" t="s">
        <v>328</v>
      </c>
      <c r="AA1" s="15"/>
      <c r="AB1" s="15"/>
      <c r="AC1" s="15"/>
    </row>
    <row r="2" spans="1:37" ht="15" customHeight="1">
      <c r="C2" s="2" t="s">
        <v>355</v>
      </c>
      <c r="AA2" s="15"/>
      <c r="AB2" s="15"/>
      <c r="AC2" s="15"/>
    </row>
    <row r="3" spans="1:37" ht="7.5" customHeight="1">
      <c r="AA3" s="15"/>
      <c r="AB3" s="15"/>
      <c r="AC3" s="15"/>
    </row>
    <row r="4" spans="1:37" ht="15" customHeight="1">
      <c r="A4" s="67" t="s">
        <v>53</v>
      </c>
      <c r="B4" s="67" t="s">
        <v>321</v>
      </c>
      <c r="C4" s="124"/>
      <c r="D4" s="17" t="s">
        <v>54</v>
      </c>
      <c r="E4" s="67" t="s">
        <v>55</v>
      </c>
      <c r="AA4" s="15"/>
      <c r="AB4" s="15"/>
      <c r="AC4" s="15"/>
    </row>
    <row r="5" spans="1:37" ht="15" customHeight="1">
      <c r="A5" s="66">
        <f>報告書!T1</f>
        <v>0</v>
      </c>
      <c r="B5" s="66">
        <f>報告書!T2</f>
        <v>0</v>
      </c>
      <c r="C5" s="130"/>
      <c r="D5" s="68" t="s">
        <v>322</v>
      </c>
      <c r="E5" s="69" t="str">
        <f>'別紙-第1項現況'!D3&amp;"年度"</f>
        <v>2025年度</v>
      </c>
      <c r="AA5" s="15"/>
      <c r="AB5" s="15"/>
      <c r="AC5" s="15"/>
    </row>
    <row r="6" spans="1:37" ht="9.75" customHeight="1">
      <c r="AA6" s="15"/>
      <c r="AB6" s="15"/>
      <c r="AC6" s="15"/>
    </row>
    <row r="7" spans="1:37" ht="15" customHeight="1">
      <c r="A7" s="85"/>
      <c r="B7" s="86"/>
      <c r="C7" s="5" t="s">
        <v>329</v>
      </c>
      <c r="D7" s="1284" t="s">
        <v>47</v>
      </c>
      <c r="E7" s="1285"/>
      <c r="F7" s="1286" t="s">
        <v>48</v>
      </c>
      <c r="G7" s="1287"/>
      <c r="H7" s="1288" t="s">
        <v>50</v>
      </c>
      <c r="I7" s="1269" t="s">
        <v>35</v>
      </c>
      <c r="J7" s="1287" t="s">
        <v>36</v>
      </c>
      <c r="K7" s="1290" t="s">
        <v>37</v>
      </c>
      <c r="L7" s="1291"/>
      <c r="M7" s="1268" t="s">
        <v>38</v>
      </c>
      <c r="N7" s="1278" t="s">
        <v>39</v>
      </c>
      <c r="O7" s="1279"/>
      <c r="P7" s="1278" t="s">
        <v>40</v>
      </c>
      <c r="Q7" s="1279"/>
      <c r="R7" s="1268" t="s">
        <v>41</v>
      </c>
      <c r="S7" s="1276" t="s">
        <v>42</v>
      </c>
      <c r="T7" s="1268" t="s">
        <v>43</v>
      </c>
      <c r="AA7" s="1265"/>
      <c r="AB7" s="1265"/>
      <c r="AC7" s="1265"/>
    </row>
    <row r="8" spans="1:37" ht="15" customHeight="1">
      <c r="A8" s="1" t="s">
        <v>56</v>
      </c>
      <c r="B8" s="81" t="s">
        <v>44</v>
      </c>
      <c r="C8" s="5" t="s">
        <v>45</v>
      </c>
      <c r="D8" s="1" t="s">
        <v>56</v>
      </c>
      <c r="E8" s="6" t="s">
        <v>34</v>
      </c>
      <c r="F8" s="1266" t="s">
        <v>34</v>
      </c>
      <c r="G8" s="886"/>
      <c r="H8" s="1289"/>
      <c r="I8" s="1269"/>
      <c r="J8" s="1287"/>
      <c r="K8" s="1292"/>
      <c r="L8" s="1293"/>
      <c r="M8" s="1269"/>
      <c r="N8" s="1280"/>
      <c r="O8" s="1281"/>
      <c r="P8" s="1280"/>
      <c r="Q8" s="1281"/>
      <c r="R8" s="1269"/>
      <c r="S8" s="1277"/>
      <c r="T8" s="1269"/>
      <c r="AA8" s="15"/>
      <c r="AB8" s="15"/>
      <c r="AC8" s="15"/>
      <c r="AF8" s="69" t="str">
        <f>"__"&amp;'別紙-第1項現況'!D3</f>
        <v>__2025</v>
      </c>
    </row>
    <row r="9" spans="1:37" ht="13.5" customHeight="1">
      <c r="A9" s="27"/>
      <c r="B9" s="82"/>
      <c r="C9" s="743" t="s">
        <v>323</v>
      </c>
      <c r="D9" s="92"/>
      <c r="E9" s="95" t="s">
        <v>1618</v>
      </c>
      <c r="F9" s="1256" t="s">
        <v>319</v>
      </c>
      <c r="G9" s="1254"/>
      <c r="H9" s="13"/>
      <c r="I9" s="158"/>
      <c r="J9" s="8" t="s">
        <v>59</v>
      </c>
      <c r="K9" s="9"/>
      <c r="L9" s="65">
        <f t="shared" ref="L9:L36" si="0">ROUND(O9*0.0258,5)</f>
        <v>0.98814000000000002</v>
      </c>
      <c r="M9" s="20">
        <f t="shared" ref="M9:M36" si="1">IF(ISERROR(I9*L9),"",ROUND(I9*L9,1)/1000)</f>
        <v>0</v>
      </c>
      <c r="N9" s="675"/>
      <c r="O9" s="676">
        <v>38.299999999999997</v>
      </c>
      <c r="P9" s="675"/>
      <c r="Q9" s="677">
        <f>0.019*44/12</f>
        <v>6.9666666666666668E-2</v>
      </c>
      <c r="R9" s="20">
        <f>IF(ISERROR(I9*IF(O9= "",1,O9)*Q9),"",ROUND(I9*IF(O9= "",1,O9)*Q9,1))</f>
        <v>0</v>
      </c>
      <c r="S9" s="20">
        <v>1</v>
      </c>
      <c r="T9" s="20">
        <f t="shared" ref="T9:T40" si="2">IF(ISERROR(R9*S9),"",ROUND(R9*S9,1))</f>
        <v>0</v>
      </c>
      <c r="AA9" s="15"/>
      <c r="AB9" s="15"/>
      <c r="AC9" s="15"/>
      <c r="AD9" s="64"/>
      <c r="AE9" s="10"/>
      <c r="AJ9" s="3" t="s">
        <v>751</v>
      </c>
    </row>
    <row r="10" spans="1:37" ht="13.5" customHeight="1">
      <c r="A10" s="27"/>
      <c r="B10" s="82"/>
      <c r="C10" s="744"/>
      <c r="D10" s="92"/>
      <c r="E10" s="93"/>
      <c r="F10" s="1256" t="s">
        <v>320</v>
      </c>
      <c r="G10" s="1254"/>
      <c r="H10" s="13"/>
      <c r="I10" s="158"/>
      <c r="J10" s="8" t="s">
        <v>59</v>
      </c>
      <c r="K10" s="9"/>
      <c r="L10" s="65">
        <f t="shared" si="0"/>
        <v>0.89783999999999997</v>
      </c>
      <c r="M10" s="20">
        <f t="shared" si="1"/>
        <v>0</v>
      </c>
      <c r="N10" s="675"/>
      <c r="O10" s="676">
        <v>34.799999999999997</v>
      </c>
      <c r="P10" s="675"/>
      <c r="Q10" s="677">
        <f>0.0183*44/12</f>
        <v>6.7100000000000007E-2</v>
      </c>
      <c r="R10" s="20">
        <f>IF(ISERROR(I10*IF(O10= "",1,O10)*Q10),"",ROUND(I10*IF(O10= "",1,O10)*Q10,1))</f>
        <v>0</v>
      </c>
      <c r="S10" s="20">
        <v>1</v>
      </c>
      <c r="T10" s="20">
        <f t="shared" si="2"/>
        <v>0</v>
      </c>
      <c r="AA10" s="15"/>
      <c r="AB10" s="15"/>
      <c r="AC10" s="15"/>
      <c r="AD10" s="64"/>
      <c r="AE10" s="10"/>
      <c r="AG10" s="757" t="s">
        <v>756</v>
      </c>
      <c r="AH10" s="377" t="s">
        <v>757</v>
      </c>
      <c r="AI10" s="378">
        <v>0</v>
      </c>
      <c r="AJ10" s="3" t="s">
        <v>752</v>
      </c>
      <c r="AK10" s="3" t="s">
        <v>753</v>
      </c>
    </row>
    <row r="11" spans="1:37" ht="15" customHeight="1">
      <c r="A11" s="27"/>
      <c r="B11" s="82"/>
      <c r="C11" s="744" t="s">
        <v>46</v>
      </c>
      <c r="D11" s="92"/>
      <c r="E11" s="93" t="s">
        <v>46</v>
      </c>
      <c r="F11" s="1256" t="s">
        <v>453</v>
      </c>
      <c r="G11" s="1254"/>
      <c r="H11" s="13"/>
      <c r="I11" s="158"/>
      <c r="J11" s="8" t="s">
        <v>59</v>
      </c>
      <c r="K11" s="9"/>
      <c r="L11" s="65">
        <f t="shared" si="0"/>
        <v>0.86172000000000004</v>
      </c>
      <c r="M11" s="20">
        <f t="shared" si="1"/>
        <v>0</v>
      </c>
      <c r="N11" s="675"/>
      <c r="O11" s="676">
        <v>33.4</v>
      </c>
      <c r="P11" s="675"/>
      <c r="Q11" s="677">
        <f>0.0187*44/12</f>
        <v>6.8566666666666679E-2</v>
      </c>
      <c r="R11" s="20">
        <f>IF(ISERROR(I11*IF(O11= "",1,O11)*Q11),"",ROUND(I11*IF(O11= "",1,O11)*Q11,1))</f>
        <v>0</v>
      </c>
      <c r="S11" s="20">
        <v>1</v>
      </c>
      <c r="T11" s="20">
        <f t="shared" si="2"/>
        <v>0</v>
      </c>
      <c r="AA11" s="15"/>
      <c r="AB11" s="15"/>
      <c r="AC11" s="15"/>
      <c r="AD11" s="64"/>
      <c r="AE11" s="10"/>
      <c r="AG11" s="757" t="s">
        <v>760</v>
      </c>
      <c r="AH11" s="377" t="s">
        <v>761</v>
      </c>
      <c r="AI11" s="378">
        <v>0.29199999999999998</v>
      </c>
      <c r="AJ11" s="3" t="s">
        <v>754</v>
      </c>
      <c r="AK11" s="3" t="s">
        <v>755</v>
      </c>
    </row>
    <row r="12" spans="1:37" ht="15" customHeight="1">
      <c r="A12" s="27"/>
      <c r="B12" s="82"/>
      <c r="C12" s="744" t="s">
        <v>46</v>
      </c>
      <c r="D12" s="92"/>
      <c r="E12" s="93" t="s">
        <v>46</v>
      </c>
      <c r="F12" s="1282" t="s">
        <v>60</v>
      </c>
      <c r="G12" s="1283"/>
      <c r="H12" s="13"/>
      <c r="I12" s="158"/>
      <c r="J12" s="8" t="s">
        <v>59</v>
      </c>
      <c r="K12" s="9"/>
      <c r="L12" s="65">
        <f t="shared" si="0"/>
        <v>0.85914000000000001</v>
      </c>
      <c r="M12" s="20">
        <f t="shared" si="1"/>
        <v>0</v>
      </c>
      <c r="N12" s="675"/>
      <c r="O12" s="676">
        <v>33.299999999999997</v>
      </c>
      <c r="P12" s="675"/>
      <c r="Q12" s="677">
        <f>0.0186*44/12</f>
        <v>6.8199999999999997E-2</v>
      </c>
      <c r="R12" s="20">
        <f>IF(ISERROR(I12*IF(O12= "",1,O12)*Q12),"",ROUND(I12*IF(O12= "",1,O12)*Q12,1))</f>
        <v>0</v>
      </c>
      <c r="S12" s="20">
        <v>1</v>
      </c>
      <c r="T12" s="20">
        <f t="shared" si="2"/>
        <v>0</v>
      </c>
      <c r="AA12" s="15"/>
      <c r="AB12" s="15"/>
      <c r="AC12" s="15"/>
      <c r="AD12" s="64"/>
      <c r="AE12" s="10"/>
      <c r="AG12" s="757" t="s">
        <v>764</v>
      </c>
      <c r="AH12" s="377" t="s">
        <v>765</v>
      </c>
      <c r="AI12" s="378">
        <v>0.36699999999999999</v>
      </c>
      <c r="AJ12" s="3" t="s">
        <v>758</v>
      </c>
      <c r="AK12" s="3" t="s">
        <v>759</v>
      </c>
    </row>
    <row r="13" spans="1:37" ht="15" customHeight="1">
      <c r="A13" s="27"/>
      <c r="B13" s="82"/>
      <c r="C13" s="744"/>
      <c r="D13" s="92"/>
      <c r="E13" s="93"/>
      <c r="F13" s="1282" t="s">
        <v>1459</v>
      </c>
      <c r="G13" s="1283"/>
      <c r="H13" s="13"/>
      <c r="I13" s="158"/>
      <c r="J13" s="8" t="s">
        <v>59</v>
      </c>
      <c r="K13" s="9"/>
      <c r="L13" s="65">
        <f t="shared" si="0"/>
        <v>0.93654000000000004</v>
      </c>
      <c r="M13" s="20">
        <f t="shared" si="1"/>
        <v>0</v>
      </c>
      <c r="N13" s="675"/>
      <c r="O13" s="676">
        <v>36.299999999999997</v>
      </c>
      <c r="P13" s="675"/>
      <c r="Q13" s="677">
        <f>0.0186*44/12</f>
        <v>6.8199999999999997E-2</v>
      </c>
      <c r="R13" s="20">
        <f t="shared" ref="R13:R37" si="3">IF(ISERROR(I13*IF(O13= "",1,O13)*Q13),"",ROUND(I13*IF(O13= "",1,O13)*Q13,1))</f>
        <v>0</v>
      </c>
      <c r="S13" s="20">
        <v>1</v>
      </c>
      <c r="T13" s="20">
        <f t="shared" si="2"/>
        <v>0</v>
      </c>
      <c r="AA13" s="15"/>
      <c r="AB13" s="15"/>
      <c r="AC13" s="15"/>
      <c r="AD13" s="64"/>
      <c r="AE13" s="10"/>
      <c r="AG13" s="757" t="s">
        <v>768</v>
      </c>
      <c r="AH13" s="377" t="s">
        <v>769</v>
      </c>
      <c r="AI13" s="378">
        <v>0.39</v>
      </c>
      <c r="AJ13" s="3" t="s">
        <v>762</v>
      </c>
      <c r="AK13" s="3" t="s">
        <v>763</v>
      </c>
    </row>
    <row r="14" spans="1:37" ht="15" customHeight="1">
      <c r="A14" s="27"/>
      <c r="B14" s="82"/>
      <c r="C14" s="744" t="s">
        <v>46</v>
      </c>
      <c r="D14" s="92"/>
      <c r="E14" s="93" t="s">
        <v>46</v>
      </c>
      <c r="F14" s="1267" t="s">
        <v>61</v>
      </c>
      <c r="G14" s="1267"/>
      <c r="H14" s="13"/>
      <c r="I14" s="158"/>
      <c r="J14" s="8" t="s">
        <v>59</v>
      </c>
      <c r="K14" s="9"/>
      <c r="L14" s="65">
        <f t="shared" si="0"/>
        <v>0.94169999999999998</v>
      </c>
      <c r="M14" s="20">
        <f t="shared" si="1"/>
        <v>0</v>
      </c>
      <c r="N14" s="675"/>
      <c r="O14" s="676">
        <v>36.5</v>
      </c>
      <c r="P14" s="675"/>
      <c r="Q14" s="677">
        <f>0.0187*44/12</f>
        <v>6.8566666666666679E-2</v>
      </c>
      <c r="R14" s="20">
        <f t="shared" si="3"/>
        <v>0</v>
      </c>
      <c r="S14" s="20">
        <v>1</v>
      </c>
      <c r="T14" s="20">
        <f t="shared" si="2"/>
        <v>0</v>
      </c>
      <c r="AA14" s="15"/>
      <c r="AB14" s="15"/>
      <c r="AC14" s="15"/>
      <c r="AD14" s="64"/>
      <c r="AE14" s="10"/>
      <c r="AG14" s="757" t="s">
        <v>772</v>
      </c>
      <c r="AH14" s="377" t="s">
        <v>773</v>
      </c>
      <c r="AI14" s="378">
        <v>0</v>
      </c>
      <c r="AJ14" s="3" t="s">
        <v>766</v>
      </c>
      <c r="AK14" s="3" t="s">
        <v>767</v>
      </c>
    </row>
    <row r="15" spans="1:37" ht="15" customHeight="1">
      <c r="A15" s="27"/>
      <c r="B15" s="82"/>
      <c r="C15" s="744" t="s">
        <v>46</v>
      </c>
      <c r="D15" s="92"/>
      <c r="E15" s="93" t="s">
        <v>46</v>
      </c>
      <c r="F15" s="1267" t="s">
        <v>62</v>
      </c>
      <c r="G15" s="1267"/>
      <c r="H15" s="13"/>
      <c r="I15" s="158"/>
      <c r="J15" s="8" t="s">
        <v>59</v>
      </c>
      <c r="K15" s="9"/>
      <c r="L15" s="65">
        <f t="shared" si="0"/>
        <v>0.98040000000000005</v>
      </c>
      <c r="M15" s="20">
        <f t="shared" si="1"/>
        <v>0</v>
      </c>
      <c r="N15" s="675"/>
      <c r="O15" s="678">
        <v>38</v>
      </c>
      <c r="P15" s="675"/>
      <c r="Q15" s="677">
        <f>0.0188*44/12</f>
        <v>6.8933333333333333E-2</v>
      </c>
      <c r="R15" s="20">
        <f t="shared" si="3"/>
        <v>0</v>
      </c>
      <c r="S15" s="20">
        <v>1</v>
      </c>
      <c r="T15" s="20">
        <f t="shared" si="2"/>
        <v>0</v>
      </c>
      <c r="AA15" s="15"/>
      <c r="AB15" s="15"/>
      <c r="AC15" s="15"/>
      <c r="AD15" s="64"/>
      <c r="AE15" s="10"/>
      <c r="AG15" s="757" t="s">
        <v>776</v>
      </c>
      <c r="AH15" s="377" t="s">
        <v>777</v>
      </c>
      <c r="AI15" s="378">
        <v>0.29199999999999998</v>
      </c>
      <c r="AJ15" s="3" t="s">
        <v>770</v>
      </c>
      <c r="AK15" s="3" t="s">
        <v>771</v>
      </c>
    </row>
    <row r="16" spans="1:37" ht="15" customHeight="1">
      <c r="A16" s="27"/>
      <c r="B16" s="82"/>
      <c r="C16" s="744" t="s">
        <v>46</v>
      </c>
      <c r="D16" s="92"/>
      <c r="E16" s="93" t="s">
        <v>46</v>
      </c>
      <c r="F16" s="1267" t="s">
        <v>63</v>
      </c>
      <c r="G16" s="1267"/>
      <c r="H16" s="13"/>
      <c r="I16" s="158"/>
      <c r="J16" s="8" t="s">
        <v>454</v>
      </c>
      <c r="K16" s="9"/>
      <c r="L16" s="65">
        <f t="shared" si="0"/>
        <v>1.00362</v>
      </c>
      <c r="M16" s="20">
        <f t="shared" si="1"/>
        <v>0</v>
      </c>
      <c r="N16" s="675"/>
      <c r="O16" s="676">
        <v>38.9</v>
      </c>
      <c r="P16" s="675"/>
      <c r="Q16" s="677">
        <f>0.0193*44/12</f>
        <v>7.0766666666666672E-2</v>
      </c>
      <c r="R16" s="20">
        <f t="shared" si="3"/>
        <v>0</v>
      </c>
      <c r="S16" s="20">
        <v>1</v>
      </c>
      <c r="T16" s="20">
        <f t="shared" si="2"/>
        <v>0</v>
      </c>
      <c r="AA16" s="15"/>
      <c r="AB16" s="15"/>
      <c r="AC16" s="15"/>
      <c r="AD16" s="64"/>
      <c r="AE16" s="10"/>
      <c r="AG16" s="757" t="s">
        <v>780</v>
      </c>
      <c r="AH16" s="377" t="s">
        <v>781</v>
      </c>
      <c r="AI16" s="378">
        <v>0.31900000000000001</v>
      </c>
      <c r="AJ16" s="3" t="s">
        <v>774</v>
      </c>
      <c r="AK16" s="3" t="s">
        <v>775</v>
      </c>
    </row>
    <row r="17" spans="1:37" ht="15" customHeight="1">
      <c r="A17" s="27"/>
      <c r="B17" s="82"/>
      <c r="C17" s="744" t="s">
        <v>46</v>
      </c>
      <c r="D17" s="92"/>
      <c r="E17" s="93" t="s">
        <v>46</v>
      </c>
      <c r="F17" s="1267" t="s">
        <v>313</v>
      </c>
      <c r="G17" s="1267"/>
      <c r="H17" s="13"/>
      <c r="I17" s="158"/>
      <c r="J17" s="8" t="s">
        <v>59</v>
      </c>
      <c r="K17" s="9"/>
      <c r="L17" s="65">
        <f t="shared" si="0"/>
        <v>1.0784400000000001</v>
      </c>
      <c r="M17" s="20">
        <f t="shared" si="1"/>
        <v>0</v>
      </c>
      <c r="N17" s="675"/>
      <c r="O17" s="676">
        <v>41.8</v>
      </c>
      <c r="P17" s="675"/>
      <c r="Q17" s="677">
        <f>0.0202*44/12</f>
        <v>7.4066666666666656E-2</v>
      </c>
      <c r="R17" s="20">
        <f t="shared" si="3"/>
        <v>0</v>
      </c>
      <c r="S17" s="20">
        <v>1</v>
      </c>
      <c r="T17" s="20">
        <f t="shared" si="2"/>
        <v>0</v>
      </c>
      <c r="AA17" s="15"/>
      <c r="AB17" s="15"/>
      <c r="AC17" s="15"/>
      <c r="AD17" s="64"/>
      <c r="AE17" s="10"/>
      <c r="AG17" s="757" t="s">
        <v>784</v>
      </c>
      <c r="AH17" s="377" t="s">
        <v>785</v>
      </c>
      <c r="AI17" s="378">
        <v>0.52400000000000002</v>
      </c>
      <c r="AJ17" s="3" t="s">
        <v>778</v>
      </c>
      <c r="AK17" s="3" t="s">
        <v>779</v>
      </c>
    </row>
    <row r="18" spans="1:37" ht="15.75" customHeight="1">
      <c r="A18" s="27"/>
      <c r="B18" s="82"/>
      <c r="C18" s="744"/>
      <c r="D18" s="92"/>
      <c r="E18" s="93"/>
      <c r="F18" s="1267" t="s">
        <v>1612</v>
      </c>
      <c r="G18" s="1267"/>
      <c r="H18" s="13"/>
      <c r="I18" s="158"/>
      <c r="J18" s="8" t="s">
        <v>59</v>
      </c>
      <c r="K18" s="9"/>
      <c r="L18" s="65">
        <f t="shared" si="0"/>
        <v>1.0371600000000001</v>
      </c>
      <c r="M18" s="20">
        <f t="shared" si="1"/>
        <v>0</v>
      </c>
      <c r="N18" s="675"/>
      <c r="O18" s="676">
        <v>40.200000000000003</v>
      </c>
      <c r="P18" s="675"/>
      <c r="Q18" s="677">
        <f>0.0199*44/12</f>
        <v>7.2966666666666666E-2</v>
      </c>
      <c r="R18" s="20">
        <f t="shared" si="3"/>
        <v>0</v>
      </c>
      <c r="S18" s="20">
        <v>1</v>
      </c>
      <c r="T18" s="20">
        <f t="shared" si="2"/>
        <v>0</v>
      </c>
      <c r="AA18" s="15"/>
      <c r="AB18" s="15"/>
      <c r="AC18" s="15"/>
      <c r="AD18" s="64"/>
      <c r="AE18" s="10"/>
      <c r="AG18" s="757" t="s">
        <v>786</v>
      </c>
      <c r="AH18" s="377" t="s">
        <v>787</v>
      </c>
      <c r="AI18" s="378">
        <v>0.45</v>
      </c>
      <c r="AJ18" s="60" t="s">
        <v>782</v>
      </c>
      <c r="AK18" s="3" t="s">
        <v>783</v>
      </c>
    </row>
    <row r="19" spans="1:37" ht="15" customHeight="1">
      <c r="A19" s="27"/>
      <c r="B19" s="82"/>
      <c r="C19" s="744"/>
      <c r="D19" s="92"/>
      <c r="E19" s="93"/>
      <c r="F19" s="1267" t="s">
        <v>314</v>
      </c>
      <c r="G19" s="1267"/>
      <c r="H19" s="13"/>
      <c r="I19" s="158"/>
      <c r="J19" s="8" t="s">
        <v>58</v>
      </c>
      <c r="K19" s="9"/>
      <c r="L19" s="65">
        <f t="shared" si="0"/>
        <v>1.032</v>
      </c>
      <c r="M19" s="20">
        <f t="shared" si="1"/>
        <v>0</v>
      </c>
      <c r="N19" s="675"/>
      <c r="O19" s="678">
        <v>40</v>
      </c>
      <c r="P19" s="675"/>
      <c r="Q19" s="677">
        <f>0.0204*44/12</f>
        <v>7.4800000000000005E-2</v>
      </c>
      <c r="R19" s="20">
        <f t="shared" si="3"/>
        <v>0</v>
      </c>
      <c r="S19" s="20">
        <v>1</v>
      </c>
      <c r="T19" s="20">
        <f t="shared" si="2"/>
        <v>0</v>
      </c>
      <c r="AA19" s="15"/>
      <c r="AB19" s="15"/>
      <c r="AC19" s="15"/>
      <c r="AD19" s="64"/>
      <c r="AE19" s="10"/>
      <c r="AG19" s="757" t="s">
        <v>788</v>
      </c>
      <c r="AH19" s="377" t="s">
        <v>789</v>
      </c>
      <c r="AI19" s="378">
        <v>0</v>
      </c>
      <c r="AJ19" s="60" t="s">
        <v>1105</v>
      </c>
      <c r="AK19" s="3" t="s">
        <v>1106</v>
      </c>
    </row>
    <row r="20" spans="1:37" ht="15" customHeight="1">
      <c r="A20" s="27"/>
      <c r="B20" s="82"/>
      <c r="C20" s="744" t="s">
        <v>46</v>
      </c>
      <c r="D20" s="92"/>
      <c r="E20" s="93" t="s">
        <v>46</v>
      </c>
      <c r="F20" s="1267" t="s">
        <v>2196</v>
      </c>
      <c r="G20" s="1267"/>
      <c r="H20" s="13"/>
      <c r="I20" s="158"/>
      <c r="J20" s="8" t="s">
        <v>58</v>
      </c>
      <c r="K20" s="9"/>
      <c r="L20" s="65">
        <f t="shared" si="0"/>
        <v>0.87978000000000001</v>
      </c>
      <c r="M20" s="20">
        <f t="shared" si="1"/>
        <v>0</v>
      </c>
      <c r="N20" s="675"/>
      <c r="O20" s="676">
        <v>34.1</v>
      </c>
      <c r="P20" s="675"/>
      <c r="Q20" s="677">
        <f>0.0245*44/12</f>
        <v>8.9833333333333334E-2</v>
      </c>
      <c r="R20" s="20">
        <f t="shared" si="3"/>
        <v>0</v>
      </c>
      <c r="S20" s="20">
        <v>1</v>
      </c>
      <c r="T20" s="20">
        <f t="shared" si="2"/>
        <v>0</v>
      </c>
      <c r="AA20" s="15"/>
      <c r="AB20" s="15"/>
      <c r="AC20" s="15"/>
      <c r="AD20" s="64"/>
      <c r="AE20" s="10"/>
      <c r="AG20" s="757" t="s">
        <v>788</v>
      </c>
      <c r="AH20" s="377" t="s">
        <v>789</v>
      </c>
      <c r="AI20" s="378">
        <v>0</v>
      </c>
      <c r="AJ20" s="623" t="s">
        <v>1615</v>
      </c>
      <c r="AK20" s="624" t="s">
        <v>1616</v>
      </c>
    </row>
    <row r="21" spans="1:37" ht="15" customHeight="1">
      <c r="A21" s="27"/>
      <c r="B21" s="82"/>
      <c r="C21" s="744"/>
      <c r="D21" s="92"/>
      <c r="E21" s="93"/>
      <c r="F21" s="1267" t="s">
        <v>2197</v>
      </c>
      <c r="G21" s="1267"/>
      <c r="H21" s="13"/>
      <c r="I21" s="158"/>
      <c r="J21" s="8" t="s">
        <v>58</v>
      </c>
      <c r="K21" s="9"/>
      <c r="L21" s="65">
        <f>ROUND(O21*0.0258,5)</f>
        <v>0.87978000000000001</v>
      </c>
      <c r="M21" s="681"/>
      <c r="N21" s="675"/>
      <c r="O21" s="676">
        <v>34.1</v>
      </c>
      <c r="P21" s="675"/>
      <c r="Q21" s="677">
        <f>0.0245*44/12</f>
        <v>8.9833333333333334E-2</v>
      </c>
      <c r="R21" s="20">
        <f>IF(ISERROR(I21*IF(O21= "",1,O21)*Q21),"",ROUND(I21*IF(O21= "",1,O21)*Q21,1))</f>
        <v>0</v>
      </c>
      <c r="S21" s="20">
        <v>1</v>
      </c>
      <c r="T21" s="20">
        <f t="shared" si="2"/>
        <v>0</v>
      </c>
      <c r="AA21" s="15"/>
      <c r="AB21" s="15"/>
      <c r="AC21" s="15"/>
      <c r="AD21" s="64"/>
      <c r="AE21" s="10"/>
      <c r="AG21" s="757" t="s">
        <v>790</v>
      </c>
      <c r="AH21" s="377" t="s">
        <v>791</v>
      </c>
      <c r="AI21" s="378">
        <v>0</v>
      </c>
      <c r="AJ21" s="623" t="s">
        <v>2542</v>
      </c>
      <c r="AK21" s="624" t="s">
        <v>2543</v>
      </c>
    </row>
    <row r="22" spans="1:37" ht="15" customHeight="1">
      <c r="A22" s="27"/>
      <c r="B22" s="82"/>
      <c r="C22" s="744" t="s">
        <v>46</v>
      </c>
      <c r="D22" s="92"/>
      <c r="E22" s="93" t="s">
        <v>46</v>
      </c>
      <c r="F22" s="1267" t="s">
        <v>455</v>
      </c>
      <c r="G22" s="1267"/>
      <c r="H22" s="13"/>
      <c r="I22" s="158"/>
      <c r="J22" s="8" t="s">
        <v>58</v>
      </c>
      <c r="K22" s="9"/>
      <c r="L22" s="65">
        <f t="shared" si="0"/>
        <v>1.2925800000000001</v>
      </c>
      <c r="M22" s="20">
        <f t="shared" si="1"/>
        <v>0</v>
      </c>
      <c r="N22" s="675"/>
      <c r="O22" s="676">
        <v>50.1</v>
      </c>
      <c r="P22" s="675"/>
      <c r="Q22" s="677">
        <f>0.0163*44/12</f>
        <v>5.9766666666666662E-2</v>
      </c>
      <c r="R22" s="20">
        <f t="shared" si="3"/>
        <v>0</v>
      </c>
      <c r="S22" s="20">
        <v>1</v>
      </c>
      <c r="T22" s="20">
        <f t="shared" si="2"/>
        <v>0</v>
      </c>
      <c r="AA22" s="15"/>
      <c r="AB22" s="15"/>
      <c r="AC22" s="15"/>
      <c r="AD22" s="64"/>
      <c r="AE22" s="10"/>
      <c r="AG22" s="757" t="s">
        <v>792</v>
      </c>
      <c r="AH22" s="377" t="s">
        <v>793</v>
      </c>
      <c r="AI22" s="378">
        <v>0.2</v>
      </c>
      <c r="AJ22" s="623" t="s">
        <v>3621</v>
      </c>
      <c r="AK22" s="624" t="s">
        <v>3622</v>
      </c>
    </row>
    <row r="23" spans="1:37" ht="15" customHeight="1">
      <c r="A23" s="27"/>
      <c r="B23" s="82"/>
      <c r="C23" s="744" t="s">
        <v>46</v>
      </c>
      <c r="D23" s="92"/>
      <c r="E23" s="93" t="s">
        <v>46</v>
      </c>
      <c r="F23" s="1267" t="s">
        <v>456</v>
      </c>
      <c r="G23" s="1267"/>
      <c r="H23" s="13"/>
      <c r="I23" s="158"/>
      <c r="J23" s="8" t="s">
        <v>1445</v>
      </c>
      <c r="K23" s="9"/>
      <c r="L23" s="65">
        <f t="shared" si="0"/>
        <v>1.1893800000000001</v>
      </c>
      <c r="M23" s="20">
        <f t="shared" si="1"/>
        <v>0</v>
      </c>
      <c r="N23" s="675"/>
      <c r="O23" s="676">
        <v>46.1</v>
      </c>
      <c r="P23" s="675"/>
      <c r="Q23" s="677">
        <f>0.0144*44/12</f>
        <v>5.2799999999999993E-2</v>
      </c>
      <c r="R23" s="20">
        <f t="shared" si="3"/>
        <v>0</v>
      </c>
      <c r="S23" s="20">
        <v>1</v>
      </c>
      <c r="T23" s="20">
        <f t="shared" si="2"/>
        <v>0</v>
      </c>
      <c r="AA23" s="15"/>
      <c r="AB23" s="15"/>
      <c r="AC23" s="15"/>
      <c r="AD23" s="64"/>
      <c r="AE23" s="10"/>
      <c r="AG23" s="757" t="s">
        <v>794</v>
      </c>
      <c r="AH23" s="377" t="s">
        <v>795</v>
      </c>
      <c r="AI23" s="378">
        <v>0.46200000000000002</v>
      </c>
      <c r="AJ23" s="60"/>
    </row>
    <row r="24" spans="1:37" ht="15" customHeight="1">
      <c r="A24" s="27"/>
      <c r="B24" s="82"/>
      <c r="C24" s="744" t="s">
        <v>46</v>
      </c>
      <c r="D24" s="92"/>
      <c r="E24" s="93" t="s">
        <v>46</v>
      </c>
      <c r="F24" s="1267" t="s">
        <v>457</v>
      </c>
      <c r="G24" s="1267"/>
      <c r="H24" s="13"/>
      <c r="I24" s="158"/>
      <c r="J24" s="8" t="s">
        <v>58</v>
      </c>
      <c r="K24" s="9"/>
      <c r="L24" s="65">
        <f t="shared" si="0"/>
        <v>1.41126</v>
      </c>
      <c r="M24" s="20">
        <f t="shared" si="1"/>
        <v>0</v>
      </c>
      <c r="N24" s="675"/>
      <c r="O24" s="676">
        <v>54.7</v>
      </c>
      <c r="P24" s="675"/>
      <c r="Q24" s="677">
        <f>0.0139*44/12</f>
        <v>5.096666666666666E-2</v>
      </c>
      <c r="R24" s="20">
        <f t="shared" si="3"/>
        <v>0</v>
      </c>
      <c r="S24" s="20">
        <v>1</v>
      </c>
      <c r="T24" s="20">
        <f t="shared" si="2"/>
        <v>0</v>
      </c>
      <c r="AA24" s="15"/>
      <c r="AB24" s="15"/>
      <c r="AC24" s="15"/>
      <c r="AD24" s="64"/>
      <c r="AE24" s="10"/>
      <c r="AG24" s="757" t="s">
        <v>796</v>
      </c>
      <c r="AH24" s="377" t="s">
        <v>797</v>
      </c>
      <c r="AI24" s="378">
        <v>0.39100000000000001</v>
      </c>
      <c r="AJ24" s="60"/>
    </row>
    <row r="25" spans="1:37" ht="15" customHeight="1">
      <c r="A25" s="27"/>
      <c r="B25" s="82"/>
      <c r="C25" s="744" t="s">
        <v>46</v>
      </c>
      <c r="D25" s="92"/>
      <c r="E25" s="93" t="s">
        <v>46</v>
      </c>
      <c r="F25" s="1267" t="s">
        <v>315</v>
      </c>
      <c r="G25" s="1267"/>
      <c r="H25" s="13"/>
      <c r="I25" s="158"/>
      <c r="J25" s="8" t="s">
        <v>1445</v>
      </c>
      <c r="K25" s="9"/>
      <c r="L25" s="65">
        <f t="shared" si="0"/>
        <v>0.99072000000000005</v>
      </c>
      <c r="M25" s="20">
        <f t="shared" si="1"/>
        <v>0</v>
      </c>
      <c r="N25" s="675"/>
      <c r="O25" s="676">
        <v>38.4</v>
      </c>
      <c r="P25" s="675"/>
      <c r="Q25" s="677">
        <f>0.0139*44/12</f>
        <v>5.096666666666666E-2</v>
      </c>
      <c r="R25" s="20">
        <f t="shared" si="3"/>
        <v>0</v>
      </c>
      <c r="S25" s="20">
        <v>1</v>
      </c>
      <c r="T25" s="20">
        <f t="shared" si="2"/>
        <v>0</v>
      </c>
      <c r="AA25" s="15"/>
      <c r="AB25" s="15"/>
      <c r="AC25" s="15"/>
      <c r="AD25" s="64"/>
      <c r="AE25" s="10"/>
      <c r="AG25" s="757" t="s">
        <v>798</v>
      </c>
      <c r="AH25" s="377" t="s">
        <v>799</v>
      </c>
      <c r="AI25" s="378">
        <v>0</v>
      </c>
      <c r="AJ25" s="60"/>
    </row>
    <row r="26" spans="1:37" ht="15" customHeight="1">
      <c r="A26" s="23"/>
      <c r="B26" s="70"/>
      <c r="C26" s="740" t="s">
        <v>46</v>
      </c>
      <c r="D26" s="94"/>
      <c r="E26" s="95" t="s">
        <v>46</v>
      </c>
      <c r="F26" s="1267" t="s">
        <v>1462</v>
      </c>
      <c r="G26" s="1267"/>
      <c r="H26" s="13"/>
      <c r="I26" s="158"/>
      <c r="J26" s="8" t="s">
        <v>58</v>
      </c>
      <c r="K26" s="9"/>
      <c r="L26" s="65">
        <f t="shared" si="0"/>
        <v>0.74046000000000001</v>
      </c>
      <c r="M26" s="20">
        <f t="shared" si="1"/>
        <v>0</v>
      </c>
      <c r="N26" s="675"/>
      <c r="O26" s="676">
        <v>28.7</v>
      </c>
      <c r="P26" s="675"/>
      <c r="Q26" s="677">
        <f>0.0246*44/12</f>
        <v>9.0200000000000002E-2</v>
      </c>
      <c r="R26" s="20">
        <f t="shared" si="3"/>
        <v>0</v>
      </c>
      <c r="S26" s="20">
        <v>1</v>
      </c>
      <c r="T26" s="20">
        <f t="shared" si="2"/>
        <v>0</v>
      </c>
      <c r="AA26" s="15"/>
      <c r="AB26" s="15"/>
      <c r="AC26" s="15"/>
      <c r="AD26" s="64"/>
      <c r="AE26" s="61"/>
      <c r="AG26" s="757" t="s">
        <v>800</v>
      </c>
      <c r="AH26" s="377" t="s">
        <v>801</v>
      </c>
      <c r="AI26" s="378">
        <v>0.2</v>
      </c>
      <c r="AJ26" s="60"/>
    </row>
    <row r="27" spans="1:37" ht="15" customHeight="1">
      <c r="A27" s="62"/>
      <c r="B27" s="72"/>
      <c r="C27" s="740"/>
      <c r="D27" s="94"/>
      <c r="E27" s="95"/>
      <c r="F27" s="1267" t="s">
        <v>1463</v>
      </c>
      <c r="G27" s="1267"/>
      <c r="H27" s="13"/>
      <c r="I27" s="158"/>
      <c r="J27" s="8" t="s">
        <v>58</v>
      </c>
      <c r="K27" s="9"/>
      <c r="L27" s="65">
        <f>ROUND(O27*0.0258,5)</f>
        <v>0.74561999999999995</v>
      </c>
      <c r="M27" s="20">
        <f>IF(ISERROR(I27*L27),"",ROUND(I27*L27,1)/1000)</f>
        <v>0</v>
      </c>
      <c r="N27" s="675"/>
      <c r="O27" s="676">
        <v>28.9</v>
      </c>
      <c r="P27" s="675"/>
      <c r="Q27" s="677">
        <f>0.0245*44/12</f>
        <v>8.9833333333333334E-2</v>
      </c>
      <c r="R27" s="20">
        <f>IF(ISERROR(I27*IF(O27= "",1,O27)*Q27),"",ROUND(I27*IF(O27= "",1,O27)*Q27,1))</f>
        <v>0</v>
      </c>
      <c r="S27" s="20">
        <v>1</v>
      </c>
      <c r="T27" s="20">
        <f t="shared" si="2"/>
        <v>0</v>
      </c>
      <c r="AA27" s="15"/>
      <c r="AB27" s="15"/>
      <c r="AC27" s="15"/>
      <c r="AD27" s="64"/>
      <c r="AE27" s="61"/>
      <c r="AG27" s="757" t="s">
        <v>802</v>
      </c>
      <c r="AH27" s="377" t="s">
        <v>803</v>
      </c>
      <c r="AI27" s="378">
        <v>0.46799999999999997</v>
      </c>
      <c r="AJ27" s="60"/>
    </row>
    <row r="28" spans="1:37" ht="15" customHeight="1">
      <c r="A28" s="62"/>
      <c r="B28" s="72"/>
      <c r="C28" s="740"/>
      <c r="D28" s="94"/>
      <c r="E28" s="95"/>
      <c r="F28" s="1267" t="s">
        <v>1464</v>
      </c>
      <c r="G28" s="1267"/>
      <c r="H28" s="13"/>
      <c r="I28" s="158"/>
      <c r="J28" s="8" t="s">
        <v>58</v>
      </c>
      <c r="K28" s="9"/>
      <c r="L28" s="65">
        <f t="shared" si="0"/>
        <v>0.73014000000000001</v>
      </c>
      <c r="M28" s="20">
        <f t="shared" si="1"/>
        <v>0</v>
      </c>
      <c r="N28" s="675"/>
      <c r="O28" s="676">
        <v>28.3</v>
      </c>
      <c r="P28" s="675"/>
      <c r="Q28" s="677">
        <f>0.0251*44/12</f>
        <v>9.2033333333333342E-2</v>
      </c>
      <c r="R28" s="20">
        <f t="shared" si="3"/>
        <v>0</v>
      </c>
      <c r="S28" s="20">
        <v>1</v>
      </c>
      <c r="T28" s="20">
        <f t="shared" si="2"/>
        <v>0</v>
      </c>
      <c r="AA28" s="15"/>
      <c r="AB28" s="15"/>
      <c r="AC28" s="15"/>
      <c r="AD28" s="64"/>
      <c r="AE28" s="61"/>
      <c r="AG28" s="757" t="s">
        <v>804</v>
      </c>
      <c r="AH28" s="377" t="s">
        <v>805</v>
      </c>
      <c r="AI28" s="378">
        <v>0.46700000000000003</v>
      </c>
      <c r="AJ28" s="60"/>
    </row>
    <row r="29" spans="1:37" ht="15" customHeight="1">
      <c r="A29" s="27"/>
      <c r="B29" s="82"/>
      <c r="C29" s="744"/>
      <c r="D29" s="92"/>
      <c r="E29" s="93"/>
      <c r="F29" s="1267" t="s">
        <v>1465</v>
      </c>
      <c r="G29" s="1267"/>
      <c r="H29" s="13"/>
      <c r="I29" s="158"/>
      <c r="J29" s="8" t="s">
        <v>58</v>
      </c>
      <c r="K29" s="9"/>
      <c r="L29" s="65">
        <f>ROUND(O29*0.0258,5)</f>
        <v>0.67337999999999998</v>
      </c>
      <c r="M29" s="20">
        <f>IF(ISERROR(I29*L29),"",ROUND(I29*L29,1)/1000)</f>
        <v>0</v>
      </c>
      <c r="N29" s="675"/>
      <c r="O29" s="676">
        <v>26.1</v>
      </c>
      <c r="P29" s="675"/>
      <c r="Q29" s="677">
        <f>0.0243*44/12</f>
        <v>8.9099999999999999E-2</v>
      </c>
      <c r="R29" s="20">
        <f>IF(ISERROR(I29*IF(O29= "",1,O29)*Q29),"",ROUND(I29*IF(O29= "",1,O29)*Q29,1))</f>
        <v>0</v>
      </c>
      <c r="S29" s="20">
        <v>1</v>
      </c>
      <c r="T29" s="20">
        <f t="shared" si="2"/>
        <v>0</v>
      </c>
      <c r="AA29" s="15"/>
      <c r="AB29" s="15"/>
      <c r="AC29" s="15"/>
      <c r="AD29" s="64"/>
      <c r="AE29" s="61"/>
      <c r="AG29" s="757" t="s">
        <v>806</v>
      </c>
      <c r="AH29" s="377" t="s">
        <v>807</v>
      </c>
      <c r="AI29" s="378">
        <v>0</v>
      </c>
      <c r="AJ29" s="60"/>
    </row>
    <row r="30" spans="1:37" ht="15" customHeight="1">
      <c r="A30" s="27"/>
      <c r="B30" s="82"/>
      <c r="C30" s="744" t="s">
        <v>46</v>
      </c>
      <c r="D30" s="92"/>
      <c r="E30" s="93" t="s">
        <v>46</v>
      </c>
      <c r="F30" s="1267" t="s">
        <v>1466</v>
      </c>
      <c r="G30" s="1267"/>
      <c r="H30" s="13"/>
      <c r="I30" s="158"/>
      <c r="J30" s="8" t="s">
        <v>58</v>
      </c>
      <c r="K30" s="9"/>
      <c r="L30" s="65">
        <f t="shared" si="0"/>
        <v>0.62436000000000003</v>
      </c>
      <c r="M30" s="20">
        <f t="shared" si="1"/>
        <v>0</v>
      </c>
      <c r="N30" s="675"/>
      <c r="O30" s="676">
        <v>24.2</v>
      </c>
      <c r="P30" s="675"/>
      <c r="Q30" s="677">
        <f>0.0242*44/12</f>
        <v>8.8733333333333331E-2</v>
      </c>
      <c r="R30" s="20">
        <f t="shared" si="3"/>
        <v>0</v>
      </c>
      <c r="S30" s="20">
        <v>1</v>
      </c>
      <c r="T30" s="20">
        <f t="shared" si="2"/>
        <v>0</v>
      </c>
      <c r="AA30" s="15"/>
      <c r="AB30" s="15"/>
      <c r="AC30" s="15"/>
      <c r="AD30" s="64"/>
      <c r="AE30" s="61"/>
      <c r="AG30" s="757" t="s">
        <v>808</v>
      </c>
      <c r="AH30" s="377" t="s">
        <v>809</v>
      </c>
      <c r="AI30" s="378">
        <v>0</v>
      </c>
      <c r="AJ30" s="60"/>
    </row>
    <row r="31" spans="1:37" ht="15" customHeight="1">
      <c r="A31" s="27"/>
      <c r="B31" s="82"/>
      <c r="C31" s="744" t="s">
        <v>46</v>
      </c>
      <c r="D31" s="92"/>
      <c r="E31" s="93" t="s">
        <v>46</v>
      </c>
      <c r="F31" s="1267" t="s">
        <v>1467</v>
      </c>
      <c r="G31" s="1267"/>
      <c r="H31" s="13"/>
      <c r="I31" s="158"/>
      <c r="J31" s="8" t="s">
        <v>58</v>
      </c>
      <c r="K31" s="9"/>
      <c r="L31" s="65">
        <f t="shared" si="0"/>
        <v>0.71723999999999999</v>
      </c>
      <c r="M31" s="20">
        <f t="shared" si="1"/>
        <v>0</v>
      </c>
      <c r="N31" s="675"/>
      <c r="O31" s="676">
        <v>27.8</v>
      </c>
      <c r="P31" s="675"/>
      <c r="Q31" s="677">
        <f>0.0259*44/12</f>
        <v>9.4966666666666658E-2</v>
      </c>
      <c r="R31" s="20">
        <f t="shared" si="3"/>
        <v>0</v>
      </c>
      <c r="S31" s="20">
        <v>1</v>
      </c>
      <c r="T31" s="20">
        <f t="shared" si="2"/>
        <v>0</v>
      </c>
      <c r="AA31" s="15"/>
      <c r="AB31" s="15"/>
      <c r="AC31" s="15"/>
      <c r="AD31" s="64"/>
      <c r="AE31" s="61"/>
      <c r="AG31" s="757" t="s">
        <v>810</v>
      </c>
      <c r="AH31" s="377" t="s">
        <v>811</v>
      </c>
      <c r="AI31" s="378">
        <v>0.39</v>
      </c>
      <c r="AJ31" s="60"/>
    </row>
    <row r="32" spans="1:37" ht="15" customHeight="1">
      <c r="A32" s="27"/>
      <c r="B32" s="82"/>
      <c r="C32" s="744" t="s">
        <v>46</v>
      </c>
      <c r="D32" s="92"/>
      <c r="E32" s="93" t="s">
        <v>46</v>
      </c>
      <c r="F32" s="1267" t="s">
        <v>316</v>
      </c>
      <c r="G32" s="1267"/>
      <c r="H32" s="13"/>
      <c r="I32" s="158"/>
      <c r="J32" s="8" t="s">
        <v>58</v>
      </c>
      <c r="K32" s="9"/>
      <c r="L32" s="65">
        <f t="shared" si="0"/>
        <v>0.74819999999999998</v>
      </c>
      <c r="M32" s="20">
        <f t="shared" si="1"/>
        <v>0</v>
      </c>
      <c r="N32" s="675"/>
      <c r="O32" s="678">
        <v>29</v>
      </c>
      <c r="P32" s="675"/>
      <c r="Q32" s="677">
        <f>0.0299*44/12</f>
        <v>0.10963333333333332</v>
      </c>
      <c r="R32" s="20">
        <f t="shared" si="3"/>
        <v>0</v>
      </c>
      <c r="S32" s="20">
        <v>1</v>
      </c>
      <c r="T32" s="20">
        <f t="shared" si="2"/>
        <v>0</v>
      </c>
      <c r="AA32" s="15"/>
      <c r="AB32" s="15"/>
      <c r="AC32" s="15"/>
      <c r="AD32" s="64"/>
      <c r="AE32" s="10"/>
      <c r="AG32" s="757" t="s">
        <v>812</v>
      </c>
      <c r="AH32" s="377" t="s">
        <v>813</v>
      </c>
      <c r="AI32" s="378">
        <v>0.39</v>
      </c>
      <c r="AJ32" s="60"/>
    </row>
    <row r="33" spans="1:36" ht="15" customHeight="1">
      <c r="A33" s="27"/>
      <c r="B33" s="82"/>
      <c r="C33" s="744"/>
      <c r="D33" s="92"/>
      <c r="E33" s="93"/>
      <c r="F33" s="1267" t="s">
        <v>317</v>
      </c>
      <c r="G33" s="1267"/>
      <c r="H33" s="13"/>
      <c r="I33" s="158"/>
      <c r="J33" s="8" t="s">
        <v>58</v>
      </c>
      <c r="K33" s="9"/>
      <c r="L33" s="65">
        <f t="shared" si="0"/>
        <v>0.96233999999999997</v>
      </c>
      <c r="M33" s="20">
        <f t="shared" si="1"/>
        <v>0</v>
      </c>
      <c r="N33" s="675"/>
      <c r="O33" s="676">
        <v>37.299999999999997</v>
      </c>
      <c r="P33" s="675"/>
      <c r="Q33" s="677">
        <f>0.0209*44/12</f>
        <v>7.6633333333333331E-2</v>
      </c>
      <c r="R33" s="20">
        <f t="shared" si="3"/>
        <v>0</v>
      </c>
      <c r="S33" s="20">
        <v>1</v>
      </c>
      <c r="T33" s="20">
        <f t="shared" si="2"/>
        <v>0</v>
      </c>
      <c r="AA33" s="15"/>
      <c r="AB33" s="15"/>
      <c r="AC33" s="15"/>
      <c r="AD33" s="64"/>
      <c r="AE33" s="10"/>
      <c r="AG33" s="757" t="s">
        <v>814</v>
      </c>
      <c r="AH33" s="377" t="s">
        <v>815</v>
      </c>
      <c r="AI33" s="378">
        <v>0.39</v>
      </c>
      <c r="AJ33" s="60"/>
    </row>
    <row r="34" spans="1:36" ht="15" customHeight="1">
      <c r="A34" s="27"/>
      <c r="B34" s="82"/>
      <c r="C34" s="744" t="s">
        <v>46</v>
      </c>
      <c r="D34" s="92"/>
      <c r="E34" s="93" t="s">
        <v>46</v>
      </c>
      <c r="F34" s="1267" t="s">
        <v>67</v>
      </c>
      <c r="G34" s="1267"/>
      <c r="H34" s="13"/>
      <c r="I34" s="158"/>
      <c r="J34" s="8" t="s">
        <v>1445</v>
      </c>
      <c r="K34" s="9"/>
      <c r="L34" s="65">
        <f t="shared" si="0"/>
        <v>0.47471999999999998</v>
      </c>
      <c r="M34" s="20">
        <f t="shared" si="1"/>
        <v>0</v>
      </c>
      <c r="N34" s="675"/>
      <c r="O34" s="676">
        <v>18.399999999999999</v>
      </c>
      <c r="P34" s="675"/>
      <c r="Q34" s="677">
        <f>0.0109*44/12</f>
        <v>3.9966666666666671E-2</v>
      </c>
      <c r="R34" s="20">
        <f t="shared" si="3"/>
        <v>0</v>
      </c>
      <c r="S34" s="20">
        <v>1</v>
      </c>
      <c r="T34" s="20">
        <f t="shared" si="2"/>
        <v>0</v>
      </c>
      <c r="AA34" s="15"/>
      <c r="AB34" s="15"/>
      <c r="AC34" s="15"/>
      <c r="AD34" s="64"/>
      <c r="AE34" s="4"/>
      <c r="AG34" s="757" t="s">
        <v>816</v>
      </c>
      <c r="AH34" s="377" t="s">
        <v>817</v>
      </c>
      <c r="AI34" s="378">
        <v>0.34299999999999997</v>
      </c>
      <c r="AJ34" s="60"/>
    </row>
    <row r="35" spans="1:36" ht="15" customHeight="1">
      <c r="A35" s="27"/>
      <c r="B35" s="82"/>
      <c r="C35" s="744" t="s">
        <v>46</v>
      </c>
      <c r="D35" s="92"/>
      <c r="E35" s="93" t="s">
        <v>46</v>
      </c>
      <c r="F35" s="1267" t="s">
        <v>68</v>
      </c>
      <c r="G35" s="1267"/>
      <c r="H35" s="13"/>
      <c r="I35" s="158"/>
      <c r="J35" s="8" t="s">
        <v>1445</v>
      </c>
      <c r="K35" s="9"/>
      <c r="L35" s="65">
        <f t="shared" si="0"/>
        <v>8.3330000000000001E-2</v>
      </c>
      <c r="M35" s="20">
        <f t="shared" si="1"/>
        <v>0</v>
      </c>
      <c r="N35" s="675"/>
      <c r="O35" s="676">
        <v>3.23</v>
      </c>
      <c r="P35" s="675"/>
      <c r="Q35" s="677">
        <f>0.0264*44/12</f>
        <v>9.6799999999999997E-2</v>
      </c>
      <c r="R35" s="20">
        <f t="shared" si="3"/>
        <v>0</v>
      </c>
      <c r="S35" s="20">
        <v>1</v>
      </c>
      <c r="T35" s="20">
        <f t="shared" si="2"/>
        <v>0</v>
      </c>
      <c r="AA35" s="15"/>
      <c r="AB35" s="15"/>
      <c r="AC35" s="15"/>
      <c r="AD35" s="64"/>
      <c r="AE35" s="10"/>
      <c r="AG35" s="757" t="s">
        <v>818</v>
      </c>
      <c r="AH35" s="377" t="s">
        <v>819</v>
      </c>
      <c r="AI35" s="378">
        <v>0.248</v>
      </c>
      <c r="AJ35" s="60"/>
    </row>
    <row r="36" spans="1:36" ht="15" customHeight="1">
      <c r="A36" s="27"/>
      <c r="B36" s="82"/>
      <c r="C36" s="744"/>
      <c r="D36" s="92"/>
      <c r="E36" s="93"/>
      <c r="F36" s="1267" t="s">
        <v>1461</v>
      </c>
      <c r="G36" s="1267"/>
      <c r="H36" s="13"/>
      <c r="I36" s="158"/>
      <c r="J36" s="8" t="s">
        <v>1445</v>
      </c>
      <c r="K36" s="9"/>
      <c r="L36" s="65">
        <f t="shared" si="0"/>
        <v>8.9010000000000006E-2</v>
      </c>
      <c r="M36" s="20">
        <f t="shared" si="1"/>
        <v>0</v>
      </c>
      <c r="N36" s="675"/>
      <c r="O36" s="676">
        <v>3.45</v>
      </c>
      <c r="P36" s="675"/>
      <c r="Q36" s="677">
        <f>0.0264*44/12</f>
        <v>9.6799999999999997E-2</v>
      </c>
      <c r="R36" s="20">
        <f t="shared" si="3"/>
        <v>0</v>
      </c>
      <c r="S36" s="20">
        <v>1</v>
      </c>
      <c r="T36" s="20">
        <f t="shared" si="2"/>
        <v>0</v>
      </c>
      <c r="AA36" s="15"/>
      <c r="AB36" s="15"/>
      <c r="AC36" s="15"/>
      <c r="AD36" s="64"/>
      <c r="AE36" s="10"/>
      <c r="AG36" s="757" t="s">
        <v>820</v>
      </c>
      <c r="AH36" s="377" t="s">
        <v>821</v>
      </c>
      <c r="AI36" s="378">
        <v>0</v>
      </c>
      <c r="AJ36" s="60"/>
    </row>
    <row r="37" spans="1:36" ht="15" customHeight="1">
      <c r="A37" s="27"/>
      <c r="B37" s="82"/>
      <c r="C37" s="744" t="s">
        <v>46</v>
      </c>
      <c r="D37" s="92"/>
      <c r="E37" s="93" t="s">
        <v>46</v>
      </c>
      <c r="F37" s="1267" t="s">
        <v>69</v>
      </c>
      <c r="G37" s="1267"/>
      <c r="H37" s="13"/>
      <c r="I37" s="158"/>
      <c r="J37" s="8" t="s">
        <v>1445</v>
      </c>
      <c r="K37" s="9"/>
      <c r="L37" s="65">
        <f t="shared" ref="L37:L59" si="4">ROUND(O37*0.0258,5)</f>
        <v>0.19427</v>
      </c>
      <c r="M37" s="20">
        <f t="shared" ref="M37:M59" si="5">IF(ISERROR(I37*L37),"",ROUND(I37*L37,1)/1000)</f>
        <v>0</v>
      </c>
      <c r="N37" s="675"/>
      <c r="O37" s="676">
        <v>7.53</v>
      </c>
      <c r="P37" s="675"/>
      <c r="Q37" s="677">
        <f>0.042*44/12</f>
        <v>0.154</v>
      </c>
      <c r="R37" s="20">
        <f t="shared" si="3"/>
        <v>0</v>
      </c>
      <c r="S37" s="20">
        <v>1</v>
      </c>
      <c r="T37" s="20">
        <f t="shared" si="2"/>
        <v>0</v>
      </c>
      <c r="AA37" s="15"/>
      <c r="AB37" s="15"/>
      <c r="AC37" s="15"/>
      <c r="AD37" s="64"/>
      <c r="AE37" s="10"/>
      <c r="AG37" s="757" t="s">
        <v>822</v>
      </c>
      <c r="AH37" s="377" t="s">
        <v>823</v>
      </c>
      <c r="AI37" s="378">
        <v>0.53600000000000003</v>
      </c>
      <c r="AJ37" s="60"/>
    </row>
    <row r="38" spans="1:36" ht="15" customHeight="1">
      <c r="A38" s="27"/>
      <c r="B38" s="82"/>
      <c r="C38" s="744" t="s">
        <v>46</v>
      </c>
      <c r="D38" s="92"/>
      <c r="E38" s="627" t="s">
        <v>46</v>
      </c>
      <c r="F38" s="1270" t="s">
        <v>70</v>
      </c>
      <c r="G38" s="1270"/>
      <c r="H38" s="13"/>
      <c r="I38" s="158"/>
      <c r="J38" s="8" t="s">
        <v>1445</v>
      </c>
      <c r="K38" s="9"/>
      <c r="L38" s="65">
        <f t="shared" si="4"/>
        <v>1.032</v>
      </c>
      <c r="M38" s="20">
        <f t="shared" si="5"/>
        <v>0</v>
      </c>
      <c r="N38" s="675"/>
      <c r="O38" s="676">
        <v>40</v>
      </c>
      <c r="P38" s="675"/>
      <c r="Q38" s="677">
        <f>0.014*44/12</f>
        <v>5.1333333333333335E-2</v>
      </c>
      <c r="R38" s="20">
        <f>IF(ISERROR(I38*IF(O38= "",1,O38)*Q38),"",ROUND(I38*IF(O38= "",1,O38)*Q38,1))</f>
        <v>0</v>
      </c>
      <c r="S38" s="20">
        <v>1</v>
      </c>
      <c r="T38" s="20">
        <f t="shared" si="2"/>
        <v>0</v>
      </c>
      <c r="AA38" s="15"/>
      <c r="AB38" s="15"/>
      <c r="AC38" s="15"/>
      <c r="AD38" s="64"/>
      <c r="AE38" s="10"/>
      <c r="AG38" s="757" t="s">
        <v>824</v>
      </c>
      <c r="AH38" s="377" t="s">
        <v>825</v>
      </c>
      <c r="AI38" s="378">
        <v>0.53100000000000003</v>
      </c>
      <c r="AJ38" s="60"/>
    </row>
    <row r="39" spans="1:36" ht="15" customHeight="1">
      <c r="A39" s="27"/>
      <c r="B39" s="82"/>
      <c r="C39" s="744" t="s">
        <v>46</v>
      </c>
      <c r="D39" s="92"/>
      <c r="E39" s="627" t="s">
        <v>46</v>
      </c>
      <c r="F39" s="1274"/>
      <c r="G39" s="707" t="s">
        <v>1617</v>
      </c>
      <c r="H39" s="608"/>
      <c r="I39" s="673"/>
      <c r="J39" s="8" t="s">
        <v>1445</v>
      </c>
      <c r="K39" s="675"/>
      <c r="L39" s="679">
        <f t="shared" si="4"/>
        <v>0</v>
      </c>
      <c r="M39" s="680">
        <f t="shared" si="5"/>
        <v>0</v>
      </c>
      <c r="N39" s="675"/>
      <c r="O39" s="621"/>
      <c r="P39" s="675"/>
      <c r="Q39" s="706"/>
      <c r="R39" s="20">
        <f>IF(ISERROR(I39*IF(O39= "",1,O39)*Q39),"",ROUND(I39*IF(O39= "",1,O39)*Q39,1))</f>
        <v>0</v>
      </c>
      <c r="S39" s="680">
        <v>1</v>
      </c>
      <c r="T39" s="680">
        <f t="shared" si="2"/>
        <v>0</v>
      </c>
      <c r="AA39" s="15"/>
      <c r="AB39" s="15"/>
      <c r="AC39" s="15"/>
      <c r="AD39" s="64"/>
      <c r="AE39" s="10"/>
      <c r="AG39" s="757" t="s">
        <v>826</v>
      </c>
      <c r="AH39" s="377" t="s">
        <v>827</v>
      </c>
      <c r="AI39" s="378">
        <v>0</v>
      </c>
      <c r="AJ39" s="60"/>
    </row>
    <row r="40" spans="1:36" ht="15" customHeight="1">
      <c r="A40" s="27"/>
      <c r="B40" s="82"/>
      <c r="C40" s="744" t="s">
        <v>46</v>
      </c>
      <c r="D40" s="92"/>
      <c r="E40" s="625" t="s">
        <v>46</v>
      </c>
      <c r="F40" s="1275"/>
      <c r="G40" s="291" t="s">
        <v>1617</v>
      </c>
      <c r="H40" s="608"/>
      <c r="I40" s="673"/>
      <c r="J40" s="8" t="s">
        <v>1445</v>
      </c>
      <c r="K40" s="675"/>
      <c r="L40" s="679">
        <f t="shared" si="4"/>
        <v>0</v>
      </c>
      <c r="M40" s="680">
        <f t="shared" si="5"/>
        <v>0</v>
      </c>
      <c r="N40" s="675"/>
      <c r="O40" s="621"/>
      <c r="P40" s="675"/>
      <c r="Q40" s="706"/>
      <c r="R40" s="20">
        <f>IF(ISERROR(I40*IF(O40= "",1,O40)*Q40),"",ROUND(I40*IF(O40= "",1,O40)*Q40,1))</f>
        <v>0</v>
      </c>
      <c r="S40" s="680">
        <v>1</v>
      </c>
      <c r="T40" s="680">
        <f t="shared" si="2"/>
        <v>0</v>
      </c>
      <c r="AA40" s="15"/>
      <c r="AB40" s="15"/>
      <c r="AC40" s="15"/>
      <c r="AD40" s="64"/>
      <c r="AE40" s="10"/>
      <c r="AG40" s="757" t="s">
        <v>828</v>
      </c>
      <c r="AH40" s="377" t="s">
        <v>829</v>
      </c>
      <c r="AI40" s="378">
        <v>0.63600000000000001</v>
      </c>
    </row>
    <row r="41" spans="1:36" ht="15" customHeight="1">
      <c r="A41" s="27"/>
      <c r="B41" s="82"/>
      <c r="C41" s="744" t="s">
        <v>46</v>
      </c>
      <c r="D41" s="92"/>
      <c r="E41" s="626" t="s">
        <v>1619</v>
      </c>
      <c r="F41" s="1271" t="s">
        <v>1451</v>
      </c>
      <c r="G41" s="733" t="s">
        <v>1452</v>
      </c>
      <c r="H41" s="608"/>
      <c r="I41" s="673"/>
      <c r="J41" s="8" t="s">
        <v>538</v>
      </c>
      <c r="K41" s="675"/>
      <c r="L41" s="679">
        <f t="shared" si="4"/>
        <v>0.46439999999999998</v>
      </c>
      <c r="M41" s="680">
        <f t="shared" si="5"/>
        <v>0</v>
      </c>
      <c r="N41" s="675"/>
      <c r="O41" s="676">
        <v>18</v>
      </c>
      <c r="P41" s="675"/>
      <c r="Q41" s="677">
        <f>0.0162*44/12</f>
        <v>5.9400000000000001E-2</v>
      </c>
      <c r="R41" s="680">
        <f t="shared" ref="R41:R47" si="6">IF(ISERROR(I41*IF(O41= "",1,O41)*Q41),"",ROUND(I41*IF(O41= "",1,O41)*Q41,1))</f>
        <v>0</v>
      </c>
      <c r="S41" s="680">
        <v>1</v>
      </c>
      <c r="T41" s="680">
        <f t="shared" ref="T41:T47" si="7">IF(ISERROR(R41*S41),"",ROUND(R41*S41,1))</f>
        <v>0</v>
      </c>
      <c r="AA41" s="15"/>
      <c r="AB41" s="15"/>
      <c r="AC41" s="15"/>
      <c r="AD41" s="64"/>
      <c r="AE41" s="10"/>
      <c r="AG41" s="757" t="s">
        <v>830</v>
      </c>
      <c r="AH41" s="377" t="s">
        <v>831</v>
      </c>
      <c r="AI41" s="378">
        <v>0.63600000000000001</v>
      </c>
    </row>
    <row r="42" spans="1:36" ht="15" customHeight="1">
      <c r="A42" s="27"/>
      <c r="B42" s="82"/>
      <c r="C42" s="744" t="s">
        <v>46</v>
      </c>
      <c r="D42" s="92"/>
      <c r="E42" s="93" t="s">
        <v>46</v>
      </c>
      <c r="F42" s="1272"/>
      <c r="G42" s="733" t="s">
        <v>1453</v>
      </c>
      <c r="H42" s="608"/>
      <c r="I42" s="673"/>
      <c r="J42" s="8" t="s">
        <v>538</v>
      </c>
      <c r="K42" s="675"/>
      <c r="L42" s="679">
        <f t="shared" si="4"/>
        <v>0.69401999999999997</v>
      </c>
      <c r="M42" s="680">
        <f t="shared" si="5"/>
        <v>0</v>
      </c>
      <c r="N42" s="675"/>
      <c r="O42" s="676">
        <v>26.9</v>
      </c>
      <c r="P42" s="675"/>
      <c r="Q42" s="677">
        <f>0.0166*44/12</f>
        <v>6.0866666666666673E-2</v>
      </c>
      <c r="R42" s="680">
        <f t="shared" si="6"/>
        <v>0</v>
      </c>
      <c r="S42" s="680">
        <v>1</v>
      </c>
      <c r="T42" s="680">
        <f t="shared" si="7"/>
        <v>0</v>
      </c>
      <c r="AA42" s="15"/>
      <c r="AB42" s="15"/>
      <c r="AC42" s="15"/>
      <c r="AD42" s="64"/>
      <c r="AE42" s="10"/>
      <c r="AG42" s="757" t="s">
        <v>832</v>
      </c>
      <c r="AH42" s="377" t="s">
        <v>833</v>
      </c>
      <c r="AI42" s="378">
        <v>0</v>
      </c>
    </row>
    <row r="43" spans="1:36" ht="15" customHeight="1">
      <c r="A43" s="27"/>
      <c r="B43" s="82"/>
      <c r="C43" s="744"/>
      <c r="D43" s="92"/>
      <c r="E43" s="93"/>
      <c r="F43" s="1272"/>
      <c r="G43" s="733" t="s">
        <v>1454</v>
      </c>
      <c r="H43" s="608"/>
      <c r="I43" s="673"/>
      <c r="J43" s="8" t="s">
        <v>538</v>
      </c>
      <c r="K43" s="675"/>
      <c r="L43" s="679">
        <f t="shared" si="4"/>
        <v>0.85655999999999999</v>
      </c>
      <c r="M43" s="680">
        <f t="shared" si="5"/>
        <v>0</v>
      </c>
      <c r="N43" s="675"/>
      <c r="O43" s="676">
        <v>33.200000000000003</v>
      </c>
      <c r="P43" s="675"/>
      <c r="Q43" s="677">
        <f>0.0135*44/12</f>
        <v>4.9499999999999995E-2</v>
      </c>
      <c r="R43" s="680">
        <f t="shared" si="6"/>
        <v>0</v>
      </c>
      <c r="S43" s="680">
        <v>1</v>
      </c>
      <c r="T43" s="680">
        <f t="shared" si="7"/>
        <v>0</v>
      </c>
      <c r="AA43" s="15"/>
      <c r="AB43" s="15"/>
      <c r="AC43" s="15"/>
      <c r="AD43" s="64"/>
      <c r="AE43" s="10"/>
      <c r="AG43" s="757" t="s">
        <v>834</v>
      </c>
      <c r="AH43" s="377" t="s">
        <v>835</v>
      </c>
      <c r="AI43" s="378">
        <v>0</v>
      </c>
      <c r="AJ43" s="60"/>
    </row>
    <row r="44" spans="1:36" ht="15" customHeight="1">
      <c r="A44" s="27"/>
      <c r="B44" s="82"/>
      <c r="C44" s="744"/>
      <c r="D44" s="92"/>
      <c r="E44" s="93"/>
      <c r="F44" s="1272"/>
      <c r="G44" s="783" t="s">
        <v>1455</v>
      </c>
      <c r="H44" s="608"/>
      <c r="I44" s="673"/>
      <c r="J44" s="8" t="s">
        <v>538</v>
      </c>
      <c r="K44" s="675"/>
      <c r="L44" s="679">
        <f t="shared" si="4"/>
        <v>0.75593999999999995</v>
      </c>
      <c r="M44" s="680">
        <f t="shared" si="5"/>
        <v>0</v>
      </c>
      <c r="N44" s="675"/>
      <c r="O44" s="676">
        <v>29.3</v>
      </c>
      <c r="P44" s="675"/>
      <c r="Q44" s="677">
        <f>0.0257*44/12</f>
        <v>9.4233333333333336E-2</v>
      </c>
      <c r="R44" s="680">
        <f t="shared" si="6"/>
        <v>0</v>
      </c>
      <c r="S44" s="680">
        <v>1</v>
      </c>
      <c r="T44" s="680">
        <f t="shared" si="7"/>
        <v>0</v>
      </c>
      <c r="AA44" s="15"/>
      <c r="AB44" s="15"/>
      <c r="AC44" s="15"/>
      <c r="AD44" s="64"/>
      <c r="AE44" s="10"/>
      <c r="AG44" s="757" t="s">
        <v>836</v>
      </c>
      <c r="AH44" s="377" t="s">
        <v>837</v>
      </c>
      <c r="AI44" s="378">
        <v>0.22</v>
      </c>
    </row>
    <row r="45" spans="1:36" ht="15" customHeight="1">
      <c r="A45" s="27"/>
      <c r="B45" s="82"/>
      <c r="C45" s="744"/>
      <c r="D45" s="92"/>
      <c r="E45" s="93"/>
      <c r="F45" s="1272"/>
      <c r="G45" s="783" t="s">
        <v>1456</v>
      </c>
      <c r="H45" s="608"/>
      <c r="I45" s="673"/>
      <c r="J45" s="8" t="s">
        <v>538</v>
      </c>
      <c r="K45" s="675"/>
      <c r="L45" s="679">
        <f t="shared" si="4"/>
        <v>0.75593999999999995</v>
      </c>
      <c r="M45" s="680">
        <f t="shared" si="5"/>
        <v>0</v>
      </c>
      <c r="N45" s="675"/>
      <c r="O45" s="676">
        <v>29.3</v>
      </c>
      <c r="P45" s="675"/>
      <c r="Q45" s="677">
        <f>0.0239*44/12</f>
        <v>8.7633333333333341E-2</v>
      </c>
      <c r="R45" s="680">
        <f t="shared" si="6"/>
        <v>0</v>
      </c>
      <c r="S45" s="680">
        <v>1</v>
      </c>
      <c r="T45" s="680">
        <f t="shared" si="7"/>
        <v>0</v>
      </c>
      <c r="AA45" s="15"/>
      <c r="AB45" s="15"/>
      <c r="AC45" s="15"/>
      <c r="AD45" s="64"/>
      <c r="AE45" s="10"/>
      <c r="AG45" s="757" t="s">
        <v>838</v>
      </c>
      <c r="AH45" s="377" t="s">
        <v>839</v>
      </c>
      <c r="AI45" s="378">
        <v>0.33</v>
      </c>
    </row>
    <row r="46" spans="1:36" ht="52.5" customHeight="1">
      <c r="A46" s="27"/>
      <c r="B46" s="82"/>
      <c r="C46" s="744"/>
      <c r="D46" s="92"/>
      <c r="E46" s="93"/>
      <c r="F46" s="1272"/>
      <c r="G46" s="752" t="s">
        <v>1457</v>
      </c>
      <c r="H46" s="608"/>
      <c r="I46" s="673"/>
      <c r="J46" s="8" t="s">
        <v>59</v>
      </c>
      <c r="K46" s="675"/>
      <c r="L46" s="679">
        <f t="shared" si="4"/>
        <v>1.0371600000000001</v>
      </c>
      <c r="M46" s="680">
        <f t="shared" si="5"/>
        <v>0</v>
      </c>
      <c r="N46" s="675"/>
      <c r="O46" s="676">
        <v>40.200000000000003</v>
      </c>
      <c r="P46" s="675"/>
      <c r="Q46" s="677">
        <f>0.0179*44/12</f>
        <v>6.5633333333333335E-2</v>
      </c>
      <c r="R46" s="680">
        <f t="shared" si="6"/>
        <v>0</v>
      </c>
      <c r="S46" s="680">
        <v>1</v>
      </c>
      <c r="T46" s="680">
        <f t="shared" si="7"/>
        <v>0</v>
      </c>
      <c r="AA46" s="15"/>
      <c r="AB46" s="15"/>
      <c r="AC46" s="15"/>
      <c r="AD46" s="64"/>
      <c r="AE46" s="10"/>
      <c r="AG46" s="757" t="s">
        <v>840</v>
      </c>
      <c r="AH46" s="377" t="s">
        <v>841</v>
      </c>
      <c r="AI46" s="378">
        <v>0.34900000000000003</v>
      </c>
    </row>
    <row r="47" spans="1:36" ht="15" customHeight="1">
      <c r="A47" s="27"/>
      <c r="B47" s="82"/>
      <c r="C47" s="744"/>
      <c r="D47" s="92"/>
      <c r="E47" s="93"/>
      <c r="F47" s="1272"/>
      <c r="G47" s="734" t="s">
        <v>1458</v>
      </c>
      <c r="H47" s="608"/>
      <c r="I47" s="673"/>
      <c r="J47" s="8" t="s">
        <v>59</v>
      </c>
      <c r="K47" s="675"/>
      <c r="L47" s="679">
        <f t="shared" si="4"/>
        <v>0.98040000000000005</v>
      </c>
      <c r="M47" s="681"/>
      <c r="N47" s="675"/>
      <c r="O47" s="676">
        <v>38</v>
      </c>
      <c r="P47" s="675"/>
      <c r="Q47" s="677">
        <f>0.0188*44/12</f>
        <v>6.8933333333333333E-2</v>
      </c>
      <c r="R47" s="680">
        <f t="shared" si="6"/>
        <v>0</v>
      </c>
      <c r="S47" s="680">
        <v>1</v>
      </c>
      <c r="T47" s="680">
        <f t="shared" si="7"/>
        <v>0</v>
      </c>
      <c r="AA47" s="15"/>
      <c r="AB47" s="15"/>
      <c r="AC47" s="15"/>
      <c r="AD47" s="64"/>
      <c r="AE47" s="10"/>
      <c r="AG47" s="757" t="s">
        <v>842</v>
      </c>
      <c r="AH47" s="377" t="s">
        <v>843</v>
      </c>
      <c r="AI47" s="378">
        <v>0.4</v>
      </c>
    </row>
    <row r="48" spans="1:36" ht="15" customHeight="1">
      <c r="A48" s="27"/>
      <c r="B48" s="82"/>
      <c r="C48" s="744"/>
      <c r="D48" s="92"/>
      <c r="E48" s="93"/>
      <c r="F48" s="1272"/>
      <c r="G48" s="735" t="s">
        <v>1468</v>
      </c>
      <c r="H48" s="611"/>
      <c r="I48" s="673"/>
      <c r="J48" s="8" t="s">
        <v>538</v>
      </c>
      <c r="K48" s="675"/>
      <c r="L48" s="679">
        <f t="shared" si="4"/>
        <v>0.35088000000000003</v>
      </c>
      <c r="M48" s="680">
        <f t="shared" si="5"/>
        <v>0</v>
      </c>
      <c r="N48" s="675"/>
      <c r="O48" s="676">
        <v>13.6</v>
      </c>
      <c r="P48" s="675"/>
      <c r="Q48" s="681"/>
      <c r="R48" s="681"/>
      <c r="S48" s="681"/>
      <c r="T48" s="681"/>
      <c r="AA48" s="15"/>
      <c r="AB48" s="15"/>
      <c r="AC48" s="15"/>
      <c r="AD48" s="64"/>
      <c r="AE48" s="10"/>
      <c r="AG48" s="757" t="s">
        <v>844</v>
      </c>
      <c r="AH48" s="377" t="s">
        <v>845</v>
      </c>
      <c r="AI48" s="378">
        <v>0.40499999999999997</v>
      </c>
      <c r="AJ48" s="60"/>
    </row>
    <row r="49" spans="1:35" ht="15" customHeight="1">
      <c r="A49" s="27"/>
      <c r="B49" s="82"/>
      <c r="C49" s="744"/>
      <c r="D49" s="92"/>
      <c r="E49" s="93"/>
      <c r="F49" s="1272"/>
      <c r="G49" s="735" t="s">
        <v>540</v>
      </c>
      <c r="H49" s="611"/>
      <c r="I49" s="673"/>
      <c r="J49" s="8" t="s">
        <v>538</v>
      </c>
      <c r="K49" s="675"/>
      <c r="L49" s="679">
        <f t="shared" si="4"/>
        <v>0.34055999999999997</v>
      </c>
      <c r="M49" s="680">
        <f t="shared" si="5"/>
        <v>0</v>
      </c>
      <c r="N49" s="675"/>
      <c r="O49" s="676">
        <v>13.2</v>
      </c>
      <c r="P49" s="675"/>
      <c r="Q49" s="681"/>
      <c r="R49" s="681"/>
      <c r="S49" s="681"/>
      <c r="T49" s="681"/>
      <c r="AA49" s="15"/>
      <c r="AB49" s="15"/>
      <c r="AC49" s="15"/>
      <c r="AD49" s="64"/>
      <c r="AE49" s="10"/>
      <c r="AG49" s="757" t="s">
        <v>846</v>
      </c>
      <c r="AH49" s="377" t="s">
        <v>847</v>
      </c>
      <c r="AI49" s="378">
        <v>0.40900000000000003</v>
      </c>
    </row>
    <row r="50" spans="1:35" ht="15" customHeight="1">
      <c r="A50" s="27"/>
      <c r="B50" s="82"/>
      <c r="C50" s="744"/>
      <c r="D50" s="92"/>
      <c r="E50" s="93"/>
      <c r="F50" s="1272"/>
      <c r="G50" s="735" t="s">
        <v>1469</v>
      </c>
      <c r="H50" s="611"/>
      <c r="I50" s="673"/>
      <c r="J50" s="8" t="s">
        <v>538</v>
      </c>
      <c r="K50" s="675"/>
      <c r="L50" s="679">
        <f t="shared" si="4"/>
        <v>0.44118000000000002</v>
      </c>
      <c r="M50" s="680">
        <f t="shared" si="5"/>
        <v>0</v>
      </c>
      <c r="N50" s="675"/>
      <c r="O50" s="676">
        <v>17.100000000000001</v>
      </c>
      <c r="P50" s="675"/>
      <c r="Q50" s="681"/>
      <c r="R50" s="681"/>
      <c r="S50" s="681"/>
      <c r="T50" s="681"/>
      <c r="AA50" s="15"/>
      <c r="AB50" s="15"/>
      <c r="AC50" s="15"/>
      <c r="AD50" s="64"/>
      <c r="AE50" s="10"/>
      <c r="AG50" s="757" t="s">
        <v>848</v>
      </c>
      <c r="AH50" s="377" t="s">
        <v>849</v>
      </c>
      <c r="AI50" s="378">
        <v>0.40799999999999997</v>
      </c>
    </row>
    <row r="51" spans="1:35" ht="15" customHeight="1">
      <c r="A51" s="27"/>
      <c r="B51" s="82"/>
      <c r="C51" s="744" t="s">
        <v>46</v>
      </c>
      <c r="D51" s="92"/>
      <c r="E51" s="93" t="s">
        <v>46</v>
      </c>
      <c r="F51" s="1272"/>
      <c r="G51" s="735" t="s">
        <v>1470</v>
      </c>
      <c r="H51" s="611"/>
      <c r="I51" s="673"/>
      <c r="J51" s="8" t="s">
        <v>59</v>
      </c>
      <c r="K51" s="675"/>
      <c r="L51" s="679">
        <f t="shared" si="4"/>
        <v>0.60372000000000003</v>
      </c>
      <c r="M51" s="680">
        <f t="shared" si="5"/>
        <v>0</v>
      </c>
      <c r="N51" s="675"/>
      <c r="O51" s="676">
        <v>23.4</v>
      </c>
      <c r="P51" s="675"/>
      <c r="Q51" s="681"/>
      <c r="R51" s="681"/>
      <c r="S51" s="681"/>
      <c r="T51" s="681"/>
      <c r="AA51" s="15"/>
      <c r="AB51" s="15"/>
      <c r="AC51" s="15"/>
      <c r="AD51" s="64"/>
      <c r="AE51" s="10"/>
      <c r="AG51" s="757" t="s">
        <v>850</v>
      </c>
      <c r="AH51" s="377" t="s">
        <v>851</v>
      </c>
      <c r="AI51" s="378">
        <v>0</v>
      </c>
    </row>
    <row r="52" spans="1:35" ht="15" customHeight="1">
      <c r="A52" s="27"/>
      <c r="B52" s="82"/>
      <c r="C52" s="744"/>
      <c r="D52" s="92"/>
      <c r="E52" s="93"/>
      <c r="F52" s="1272"/>
      <c r="G52" s="735" t="s">
        <v>1471</v>
      </c>
      <c r="H52" s="611"/>
      <c r="I52" s="673"/>
      <c r="J52" s="8" t="s">
        <v>59</v>
      </c>
      <c r="K52" s="675"/>
      <c r="L52" s="679">
        <f t="shared" si="4"/>
        <v>0.91847999999999996</v>
      </c>
      <c r="M52" s="680">
        <f t="shared" si="5"/>
        <v>0</v>
      </c>
      <c r="N52" s="675"/>
      <c r="O52" s="676">
        <v>35.6</v>
      </c>
      <c r="P52" s="675"/>
      <c r="Q52" s="681"/>
      <c r="R52" s="681"/>
      <c r="S52" s="681"/>
      <c r="T52" s="681"/>
      <c r="AA52" s="15"/>
      <c r="AB52" s="15"/>
      <c r="AC52" s="15"/>
      <c r="AD52" s="64"/>
      <c r="AE52" s="10"/>
      <c r="AG52" s="757" t="s">
        <v>852</v>
      </c>
      <c r="AH52" s="377" t="s">
        <v>853</v>
      </c>
      <c r="AI52" s="378">
        <v>0</v>
      </c>
    </row>
    <row r="53" spans="1:35" ht="15" customHeight="1">
      <c r="A53" s="27"/>
      <c r="B53" s="82"/>
      <c r="C53" s="744"/>
      <c r="D53" s="92"/>
      <c r="E53" s="93"/>
      <c r="F53" s="1272"/>
      <c r="G53" s="735" t="s">
        <v>1473</v>
      </c>
      <c r="H53" s="611"/>
      <c r="I53" s="673"/>
      <c r="J53" s="8" t="s">
        <v>1445</v>
      </c>
      <c r="K53" s="675"/>
      <c r="L53" s="679">
        <f t="shared" si="4"/>
        <v>0.54696</v>
      </c>
      <c r="M53" s="680">
        <f t="shared" si="5"/>
        <v>0</v>
      </c>
      <c r="N53" s="675"/>
      <c r="O53" s="676">
        <v>21.2</v>
      </c>
      <c r="P53" s="675"/>
      <c r="Q53" s="681"/>
      <c r="R53" s="681"/>
      <c r="S53" s="681"/>
      <c r="T53" s="681"/>
      <c r="AA53" s="15"/>
      <c r="AB53" s="15"/>
      <c r="AC53" s="15"/>
      <c r="AD53" s="64"/>
      <c r="AE53" s="10"/>
      <c r="AG53" s="757" t="s">
        <v>854</v>
      </c>
      <c r="AH53" s="377" t="s">
        <v>855</v>
      </c>
      <c r="AI53" s="378">
        <v>0.44</v>
      </c>
    </row>
    <row r="54" spans="1:35" ht="15" customHeight="1">
      <c r="A54" s="27"/>
      <c r="B54" s="82"/>
      <c r="C54" s="744"/>
      <c r="D54" s="92"/>
      <c r="E54" s="93"/>
      <c r="F54" s="1272"/>
      <c r="G54" s="735" t="s">
        <v>1474</v>
      </c>
      <c r="H54" s="611"/>
      <c r="I54" s="673"/>
      <c r="J54" s="8" t="s">
        <v>538</v>
      </c>
      <c r="K54" s="675"/>
      <c r="L54" s="679">
        <f t="shared" si="4"/>
        <v>0.34055999999999997</v>
      </c>
      <c r="M54" s="680">
        <f t="shared" si="5"/>
        <v>0</v>
      </c>
      <c r="N54" s="675"/>
      <c r="O54" s="676">
        <v>13.2</v>
      </c>
      <c r="P54" s="675"/>
      <c r="Q54" s="681"/>
      <c r="R54" s="681"/>
      <c r="S54" s="681"/>
      <c r="T54" s="681"/>
      <c r="AA54" s="15"/>
      <c r="AB54" s="15"/>
      <c r="AC54" s="15"/>
      <c r="AD54" s="64"/>
      <c r="AE54" s="10"/>
      <c r="AG54" s="757" t="s">
        <v>856</v>
      </c>
      <c r="AH54" s="377" t="s">
        <v>857</v>
      </c>
      <c r="AI54" s="378">
        <v>0.432</v>
      </c>
    </row>
    <row r="55" spans="1:35" ht="15" customHeight="1">
      <c r="A55" s="27"/>
      <c r="B55" s="82"/>
      <c r="C55" s="744"/>
      <c r="D55" s="92"/>
      <c r="E55" s="93"/>
      <c r="F55" s="1272"/>
      <c r="G55" s="735" t="s">
        <v>1613</v>
      </c>
      <c r="H55" s="611"/>
      <c r="I55" s="673"/>
      <c r="J55" s="8" t="s">
        <v>1445</v>
      </c>
      <c r="K55" s="675"/>
      <c r="L55" s="679">
        <f t="shared" si="4"/>
        <v>0.54696</v>
      </c>
      <c r="M55" s="680">
        <f t="shared" si="5"/>
        <v>0</v>
      </c>
      <c r="N55" s="675"/>
      <c r="O55" s="676">
        <v>21.2</v>
      </c>
      <c r="P55" s="675"/>
      <c r="Q55" s="681"/>
      <c r="R55" s="681"/>
      <c r="S55" s="681"/>
      <c r="T55" s="681"/>
      <c r="AA55" s="15"/>
      <c r="AB55" s="15"/>
      <c r="AC55" s="15"/>
      <c r="AD55" s="64"/>
      <c r="AE55" s="10"/>
      <c r="AG55" s="757" t="s">
        <v>858</v>
      </c>
      <c r="AH55" s="377" t="s">
        <v>859</v>
      </c>
      <c r="AI55" s="378">
        <v>0</v>
      </c>
    </row>
    <row r="56" spans="1:35" ht="15" customHeight="1">
      <c r="A56" s="27"/>
      <c r="B56" s="82"/>
      <c r="C56" s="744"/>
      <c r="D56" s="92"/>
      <c r="E56" s="93"/>
      <c r="F56" s="1272"/>
      <c r="G56" s="735" t="s">
        <v>1614</v>
      </c>
      <c r="H56" s="611"/>
      <c r="I56" s="673"/>
      <c r="J56" s="8" t="s">
        <v>538</v>
      </c>
      <c r="K56" s="675"/>
      <c r="L56" s="679">
        <f>ROUND(O56*0.0258,5)</f>
        <v>0.44118000000000002</v>
      </c>
      <c r="M56" s="680">
        <f>IF(ISERROR(I56*L56),"",ROUND(I56*L56,1)/1000)</f>
        <v>0</v>
      </c>
      <c r="N56" s="675"/>
      <c r="O56" s="676">
        <v>17.100000000000001</v>
      </c>
      <c r="P56" s="675"/>
      <c r="Q56" s="681"/>
      <c r="R56" s="681"/>
      <c r="S56" s="681"/>
      <c r="T56" s="681"/>
      <c r="AA56" s="15"/>
      <c r="AB56" s="15"/>
      <c r="AC56" s="15"/>
      <c r="AD56" s="64"/>
      <c r="AE56" s="10"/>
      <c r="AG56" s="757" t="s">
        <v>860</v>
      </c>
      <c r="AH56" s="377" t="s">
        <v>861</v>
      </c>
      <c r="AI56" s="378">
        <v>0.495</v>
      </c>
    </row>
    <row r="57" spans="1:35" ht="15" customHeight="1">
      <c r="A57" s="27"/>
      <c r="B57" s="82"/>
      <c r="C57" s="744"/>
      <c r="D57" s="92"/>
      <c r="E57" s="93"/>
      <c r="F57" s="1272"/>
      <c r="G57" s="735" t="s">
        <v>1475</v>
      </c>
      <c r="H57" s="611"/>
      <c r="I57" s="673"/>
      <c r="J57" s="8" t="s">
        <v>538</v>
      </c>
      <c r="K57" s="675"/>
      <c r="L57" s="679">
        <f t="shared" si="4"/>
        <v>3.6636000000000002</v>
      </c>
      <c r="M57" s="680">
        <f t="shared" si="5"/>
        <v>0</v>
      </c>
      <c r="N57" s="675"/>
      <c r="O57" s="676">
        <v>142</v>
      </c>
      <c r="P57" s="675"/>
      <c r="Q57" s="681"/>
      <c r="R57" s="681"/>
      <c r="S57" s="681"/>
      <c r="T57" s="681"/>
      <c r="AA57" s="15"/>
      <c r="AB57" s="15"/>
      <c r="AC57" s="15"/>
      <c r="AD57" s="64"/>
      <c r="AE57" s="10"/>
      <c r="AG57" s="757" t="s">
        <v>862</v>
      </c>
      <c r="AH57" s="377" t="s">
        <v>863</v>
      </c>
      <c r="AI57" s="378">
        <v>0.495</v>
      </c>
    </row>
    <row r="58" spans="1:35" ht="15" customHeight="1">
      <c r="A58" s="27"/>
      <c r="B58" s="82"/>
      <c r="C58" s="744"/>
      <c r="D58" s="92"/>
      <c r="E58" s="93"/>
      <c r="F58" s="1272"/>
      <c r="G58" s="735" t="s">
        <v>1476</v>
      </c>
      <c r="H58" s="611"/>
      <c r="I58" s="673"/>
      <c r="J58" s="8" t="s">
        <v>538</v>
      </c>
      <c r="K58" s="675"/>
      <c r="L58" s="679">
        <f t="shared" si="4"/>
        <v>0.58050000000000002</v>
      </c>
      <c r="M58" s="680">
        <f t="shared" si="5"/>
        <v>0</v>
      </c>
      <c r="N58" s="675"/>
      <c r="O58" s="676">
        <v>22.5</v>
      </c>
      <c r="P58" s="675"/>
      <c r="Q58" s="681"/>
      <c r="R58" s="681"/>
      <c r="S58" s="681"/>
      <c r="T58" s="681"/>
      <c r="AA58" s="15"/>
      <c r="AB58" s="15"/>
      <c r="AC58" s="15"/>
      <c r="AD58" s="64"/>
      <c r="AE58" s="10"/>
      <c r="AG58" s="757" t="s">
        <v>864</v>
      </c>
      <c r="AH58" s="377" t="s">
        <v>865</v>
      </c>
      <c r="AI58" s="378">
        <v>0.39900000000000002</v>
      </c>
    </row>
    <row r="59" spans="1:35" ht="14.25" customHeight="1">
      <c r="A59" s="27"/>
      <c r="B59" s="82"/>
      <c r="C59" s="744" t="s">
        <v>46</v>
      </c>
      <c r="D59" s="92"/>
      <c r="E59" s="93" t="s">
        <v>46</v>
      </c>
      <c r="F59" s="1273"/>
      <c r="G59" s="736" t="s">
        <v>2205</v>
      </c>
      <c r="H59" s="611"/>
      <c r="I59" s="673"/>
      <c r="J59" s="620"/>
      <c r="K59" s="675"/>
      <c r="L59" s="679">
        <f t="shared" si="4"/>
        <v>0</v>
      </c>
      <c r="M59" s="720">
        <f t="shared" si="5"/>
        <v>0</v>
      </c>
      <c r="N59" s="675"/>
      <c r="O59" s="621"/>
      <c r="P59" s="675"/>
      <c r="Q59" s="681"/>
      <c r="R59" s="681"/>
      <c r="S59" s="681"/>
      <c r="T59" s="681"/>
      <c r="AA59" s="15"/>
      <c r="AB59" s="15"/>
      <c r="AC59" s="15"/>
      <c r="AD59" s="64"/>
      <c r="AE59" s="10"/>
      <c r="AG59" s="757" t="s">
        <v>866</v>
      </c>
      <c r="AH59" s="377" t="s">
        <v>867</v>
      </c>
      <c r="AI59" s="378">
        <v>0.29899999999999999</v>
      </c>
    </row>
    <row r="60" spans="1:35" ht="15" customHeight="1">
      <c r="A60" s="23"/>
      <c r="B60" s="70"/>
      <c r="C60" s="1263" t="s">
        <v>2</v>
      </c>
      <c r="D60" s="96"/>
      <c r="E60" s="88" t="s">
        <v>0</v>
      </c>
      <c r="F60" s="1256" t="s">
        <v>1446</v>
      </c>
      <c r="G60" s="1254"/>
      <c r="H60" s="13"/>
      <c r="I60" s="158"/>
      <c r="J60" s="8" t="s">
        <v>71</v>
      </c>
      <c r="K60" s="9"/>
      <c r="L60" s="679">
        <f t="shared" ref="L60:L67" si="8">ROUND(O60*0.0258,5)</f>
        <v>3.0190000000000002E-2</v>
      </c>
      <c r="M60" s="680">
        <f t="shared" ref="M60:M65" si="9">IF(ISERROR(I60*L60),"",ROUND(I60*L60,1)/1000)</f>
        <v>0</v>
      </c>
      <c r="N60" s="675"/>
      <c r="O60" s="676">
        <v>1.17</v>
      </c>
      <c r="P60" s="675"/>
      <c r="Q60" s="682">
        <v>6.54E-2</v>
      </c>
      <c r="R60" s="680">
        <f t="shared" ref="R60:R67" si="10">IF(ISERROR(I60*Q60),"",ROUND(I60*Q60,1))</f>
        <v>0</v>
      </c>
      <c r="S60" s="680">
        <v>1</v>
      </c>
      <c r="T60" s="680">
        <f>IF(ISERROR(R60*S60),"",ROUND(R60*S60,1))</f>
        <v>0</v>
      </c>
      <c r="AA60" s="15"/>
      <c r="AB60" s="15"/>
      <c r="AC60" s="15"/>
      <c r="AD60" s="64"/>
      <c r="AE60" s="4"/>
      <c r="AG60" s="757" t="s">
        <v>868</v>
      </c>
      <c r="AH60" s="377" t="s">
        <v>869</v>
      </c>
      <c r="AI60" s="378">
        <v>0.19900000000000001</v>
      </c>
    </row>
    <row r="61" spans="1:35" ht="15" customHeight="1">
      <c r="A61" s="54"/>
      <c r="B61" s="71"/>
      <c r="C61" s="1300"/>
      <c r="D61" s="94"/>
      <c r="E61" s="95"/>
      <c r="F61" s="1256" t="s">
        <v>1447</v>
      </c>
      <c r="G61" s="1254"/>
      <c r="H61" s="13"/>
      <c r="I61" s="158"/>
      <c r="J61" s="8" t="s">
        <v>71</v>
      </c>
      <c r="K61" s="9"/>
      <c r="L61" s="679">
        <f t="shared" si="8"/>
        <v>3.0700000000000002E-2</v>
      </c>
      <c r="M61" s="680">
        <f t="shared" si="9"/>
        <v>0</v>
      </c>
      <c r="N61" s="675"/>
      <c r="O61" s="676">
        <v>1.19</v>
      </c>
      <c r="P61" s="675"/>
      <c r="Q61" s="683">
        <v>5.7000000000000002E-2</v>
      </c>
      <c r="R61" s="680">
        <f t="shared" si="10"/>
        <v>0</v>
      </c>
      <c r="S61" s="680">
        <v>1</v>
      </c>
      <c r="T61" s="680">
        <f t="shared" ref="T61:T66" si="11">IF(ISERROR(R61*S61),"",ROUND(R61*S61,1))</f>
        <v>0</v>
      </c>
      <c r="AA61" s="15"/>
      <c r="AB61" s="15"/>
      <c r="AC61" s="15"/>
      <c r="AD61" s="64"/>
      <c r="AG61" s="757" t="s">
        <v>870</v>
      </c>
      <c r="AH61" s="377" t="s">
        <v>871</v>
      </c>
      <c r="AI61" s="378">
        <v>0</v>
      </c>
    </row>
    <row r="62" spans="1:35" ht="15" customHeight="1">
      <c r="A62" s="62"/>
      <c r="B62" s="72"/>
      <c r="C62" s="1300"/>
      <c r="D62" s="94"/>
      <c r="E62" s="95"/>
      <c r="F62" s="1256" t="s">
        <v>1448</v>
      </c>
      <c r="G62" s="1254"/>
      <c r="H62" s="13"/>
      <c r="I62" s="158"/>
      <c r="J62" s="8" t="s">
        <v>71</v>
      </c>
      <c r="K62" s="9"/>
      <c r="L62" s="679">
        <f t="shared" si="8"/>
        <v>3.0700000000000002E-2</v>
      </c>
      <c r="M62" s="680">
        <f t="shared" si="9"/>
        <v>0</v>
      </c>
      <c r="N62" s="675"/>
      <c r="O62" s="676">
        <v>1.19</v>
      </c>
      <c r="P62" s="675"/>
      <c r="Q62" s="683">
        <v>5.7000000000000002E-2</v>
      </c>
      <c r="R62" s="680">
        <f t="shared" si="10"/>
        <v>0</v>
      </c>
      <c r="S62" s="680">
        <v>1</v>
      </c>
      <c r="T62" s="680">
        <f t="shared" si="11"/>
        <v>0</v>
      </c>
      <c r="AA62" s="15"/>
      <c r="AB62" s="15"/>
      <c r="AC62" s="15"/>
      <c r="AD62" s="64"/>
      <c r="AG62" s="757" t="s">
        <v>872</v>
      </c>
      <c r="AH62" s="377" t="s">
        <v>873</v>
      </c>
      <c r="AI62" s="378">
        <v>0.45</v>
      </c>
    </row>
    <row r="63" spans="1:35" ht="15" customHeight="1">
      <c r="A63" s="62"/>
      <c r="B63" s="72"/>
      <c r="C63" s="1300"/>
      <c r="D63" s="94"/>
      <c r="E63" s="95"/>
      <c r="F63" s="1256" t="s">
        <v>1449</v>
      </c>
      <c r="G63" s="1254"/>
      <c r="H63" s="13"/>
      <c r="I63" s="158"/>
      <c r="J63" s="8" t="s">
        <v>71</v>
      </c>
      <c r="K63" s="9"/>
      <c r="L63" s="679">
        <f t="shared" si="8"/>
        <v>3.0700000000000002E-2</v>
      </c>
      <c r="M63" s="680">
        <f t="shared" si="9"/>
        <v>0</v>
      </c>
      <c r="N63" s="675"/>
      <c r="O63" s="676">
        <v>1.19</v>
      </c>
      <c r="P63" s="675"/>
      <c r="Q63" s="683">
        <v>5.7000000000000002E-2</v>
      </c>
      <c r="R63" s="680">
        <f t="shared" si="10"/>
        <v>0</v>
      </c>
      <c r="S63" s="680">
        <v>1</v>
      </c>
      <c r="T63" s="680">
        <f t="shared" si="11"/>
        <v>0</v>
      </c>
      <c r="AA63" s="15"/>
      <c r="AB63" s="15"/>
      <c r="AC63" s="15"/>
      <c r="AD63" s="64"/>
      <c r="AG63" s="757" t="s">
        <v>874</v>
      </c>
      <c r="AH63" s="377" t="s">
        <v>875</v>
      </c>
      <c r="AI63" s="378">
        <v>0.315</v>
      </c>
    </row>
    <row r="64" spans="1:35" ht="15" customHeight="1">
      <c r="A64" s="23"/>
      <c r="B64" s="70"/>
      <c r="C64" s="1300"/>
      <c r="D64" s="96"/>
      <c r="E64" s="89"/>
      <c r="F64" s="739" t="s">
        <v>1450</v>
      </c>
      <c r="G64" s="291" t="s">
        <v>1617</v>
      </c>
      <c r="H64" s="13"/>
      <c r="I64" s="158"/>
      <c r="J64" s="8" t="s">
        <v>71</v>
      </c>
      <c r="K64" s="9"/>
      <c r="L64" s="679">
        <f t="shared" si="8"/>
        <v>0</v>
      </c>
      <c r="M64" s="680">
        <f t="shared" si="9"/>
        <v>0</v>
      </c>
      <c r="N64" s="675"/>
      <c r="O64" s="621"/>
      <c r="P64" s="675"/>
      <c r="Q64" s="298"/>
      <c r="R64" s="680">
        <f t="shared" si="10"/>
        <v>0</v>
      </c>
      <c r="S64" s="680">
        <v>1</v>
      </c>
      <c r="T64" s="680">
        <f t="shared" si="11"/>
        <v>0</v>
      </c>
      <c r="AA64" s="15"/>
      <c r="AB64" s="15"/>
      <c r="AC64" s="15"/>
      <c r="AD64" s="64"/>
      <c r="AE64" s="4"/>
      <c r="AG64" s="757" t="s">
        <v>876</v>
      </c>
      <c r="AH64" s="377" t="s">
        <v>877</v>
      </c>
      <c r="AI64" s="378">
        <v>0.82200000000000006</v>
      </c>
    </row>
    <row r="65" spans="1:35" ht="15" customHeight="1">
      <c r="A65" s="62"/>
      <c r="B65" s="72"/>
      <c r="C65" s="1264"/>
      <c r="D65" s="94"/>
      <c r="E65" s="95"/>
      <c r="F65" s="739" t="s">
        <v>1450</v>
      </c>
      <c r="G65" s="291" t="s">
        <v>1617</v>
      </c>
      <c r="H65" s="13"/>
      <c r="I65" s="158"/>
      <c r="J65" s="8" t="s">
        <v>71</v>
      </c>
      <c r="K65" s="9"/>
      <c r="L65" s="679">
        <f t="shared" si="8"/>
        <v>0</v>
      </c>
      <c r="M65" s="680">
        <f t="shared" si="9"/>
        <v>0</v>
      </c>
      <c r="N65" s="675"/>
      <c r="O65" s="621"/>
      <c r="P65" s="675"/>
      <c r="Q65" s="298"/>
      <c r="R65" s="680">
        <f t="shared" si="10"/>
        <v>0</v>
      </c>
      <c r="S65" s="680">
        <v>1</v>
      </c>
      <c r="T65" s="680">
        <f t="shared" si="11"/>
        <v>0</v>
      </c>
      <c r="AA65" s="15"/>
      <c r="AB65" s="15"/>
      <c r="AC65" s="15"/>
      <c r="AD65" s="64"/>
      <c r="AG65" s="757" t="s">
        <v>878</v>
      </c>
      <c r="AH65" s="377" t="s">
        <v>879</v>
      </c>
      <c r="AI65" s="378">
        <v>0.81200000000000006</v>
      </c>
    </row>
    <row r="66" spans="1:35" ht="15" customHeight="1">
      <c r="A66" s="62"/>
      <c r="B66" s="72"/>
      <c r="C66" s="740" t="s">
        <v>1652</v>
      </c>
      <c r="D66" s="292"/>
      <c r="E66" s="301"/>
      <c r="F66" s="1253"/>
      <c r="G66" s="1262"/>
      <c r="H66" s="140"/>
      <c r="I66" s="604"/>
      <c r="J66" s="8" t="s">
        <v>71</v>
      </c>
      <c r="K66" s="9"/>
      <c r="L66" s="300">
        <f t="shared" si="8"/>
        <v>3.0190000000000002E-2</v>
      </c>
      <c r="M66" s="294"/>
      <c r="N66" s="9"/>
      <c r="O66" s="299">
        <v>1.17</v>
      </c>
      <c r="P66" s="9"/>
      <c r="Q66" s="684"/>
      <c r="R66" s="20">
        <f t="shared" si="10"/>
        <v>0</v>
      </c>
      <c r="S66" s="20">
        <v>1</v>
      </c>
      <c r="T66" s="20">
        <f t="shared" si="11"/>
        <v>0</v>
      </c>
      <c r="AA66" s="15"/>
      <c r="AB66" s="15"/>
      <c r="AC66" s="15"/>
      <c r="AD66" s="64"/>
      <c r="AG66" s="757" t="s">
        <v>880</v>
      </c>
      <c r="AH66" s="377" t="s">
        <v>881</v>
      </c>
      <c r="AI66" s="378">
        <v>0</v>
      </c>
    </row>
    <row r="67" spans="1:35" ht="15" customHeight="1">
      <c r="A67" s="54"/>
      <c r="B67" s="71"/>
      <c r="C67" s="729" t="s">
        <v>3</v>
      </c>
      <c r="D67" s="282"/>
      <c r="E67" s="88" t="s">
        <v>1101</v>
      </c>
      <c r="F67" s="1301" t="s">
        <v>458</v>
      </c>
      <c r="G67" s="1302"/>
      <c r="H67" s="13"/>
      <c r="I67" s="1305"/>
      <c r="J67" s="1296" t="s">
        <v>449</v>
      </c>
      <c r="K67" s="1299"/>
      <c r="L67" s="1298">
        <f t="shared" si="8"/>
        <v>0.22291</v>
      </c>
      <c r="M67" s="1316">
        <f>IF(ISERROR(I67*L67),"",ROUND(I67*L67,1)/1000)</f>
        <v>0</v>
      </c>
      <c r="N67" s="1299"/>
      <c r="O67" s="1317">
        <v>8.64</v>
      </c>
      <c r="P67" s="1299"/>
      <c r="Q67" s="1320" t="str">
        <f>VLOOKUP(AF8,AJ10:AK22,2,FALSE)</f>
        <v>0.415</v>
      </c>
      <c r="R67" s="1316">
        <f t="shared" si="10"/>
        <v>0</v>
      </c>
      <c r="S67" s="1316">
        <v>1</v>
      </c>
      <c r="T67" s="1316">
        <f>IF(ISERROR(R67*S67),"",ROUND(R67*S67,1))</f>
        <v>0</v>
      </c>
      <c r="AA67" s="15"/>
      <c r="AB67" s="15"/>
      <c r="AC67" s="15"/>
      <c r="AD67" s="64"/>
      <c r="AG67" s="757" t="s">
        <v>882</v>
      </c>
      <c r="AH67" s="377" t="s">
        <v>883</v>
      </c>
      <c r="AI67" s="378">
        <v>0.442</v>
      </c>
    </row>
    <row r="68" spans="1:35" ht="15.75" customHeight="1">
      <c r="A68" s="62"/>
      <c r="B68" s="72"/>
      <c r="C68" s="744" t="s">
        <v>46</v>
      </c>
      <c r="D68" s="283"/>
      <c r="E68" s="780"/>
      <c r="F68" s="1303"/>
      <c r="G68" s="1304"/>
      <c r="H68" s="610"/>
      <c r="I68" s="1306"/>
      <c r="J68" s="1297"/>
      <c r="K68" s="1297"/>
      <c r="L68" s="1297"/>
      <c r="M68" s="1297"/>
      <c r="N68" s="1297"/>
      <c r="O68" s="1318"/>
      <c r="P68" s="1297"/>
      <c r="Q68" s="1321"/>
      <c r="R68" s="1297"/>
      <c r="S68" s="1297"/>
      <c r="T68" s="1297"/>
      <c r="AA68" s="15"/>
      <c r="AB68" s="15"/>
      <c r="AC68" s="15"/>
      <c r="AD68" s="64"/>
      <c r="AG68" s="757" t="s">
        <v>884</v>
      </c>
      <c r="AH68" s="377" t="s">
        <v>885</v>
      </c>
      <c r="AI68" s="378">
        <v>0.51600000000000001</v>
      </c>
    </row>
    <row r="69" spans="1:35" ht="15" customHeight="1">
      <c r="A69" s="62"/>
      <c r="B69" s="72"/>
      <c r="C69" s="744"/>
      <c r="D69" s="283"/>
      <c r="E69" s="95" t="s">
        <v>2544</v>
      </c>
      <c r="F69" s="1301" t="s">
        <v>458</v>
      </c>
      <c r="G69" s="1302"/>
      <c r="H69" s="13"/>
      <c r="I69" s="1305"/>
      <c r="J69" s="1296" t="s">
        <v>449</v>
      </c>
      <c r="K69" s="1299"/>
      <c r="L69" s="1298">
        <f>ROUND(O69*0.0258,5)</f>
        <v>0.22291</v>
      </c>
      <c r="M69" s="1316">
        <f>IF(ISERROR(I69*L69),"",ROUND(I69*L69,1)/1000)</f>
        <v>0</v>
      </c>
      <c r="N69" s="1299"/>
      <c r="O69" s="1317">
        <v>8.64</v>
      </c>
      <c r="P69" s="1299"/>
      <c r="Q69" s="1319" t="str">
        <f>IFERROR(VLOOKUP($AF$8&amp;E70,AG10:AI1853,3,FALSE),"")</f>
        <v/>
      </c>
      <c r="R69" s="1316" t="str">
        <f>IF(ISERROR(I69*Q69),"",ROUND(I69*Q69,1))</f>
        <v/>
      </c>
      <c r="S69" s="1316">
        <v>1</v>
      </c>
      <c r="T69" s="1316" t="str">
        <f>IF(ISERROR(R69*S69),"",ROUND(R69*S69,1))</f>
        <v/>
      </c>
      <c r="AA69" s="15"/>
      <c r="AB69" s="15"/>
      <c r="AC69" s="15"/>
      <c r="AD69" s="64"/>
      <c r="AG69" s="757" t="s">
        <v>886</v>
      </c>
      <c r="AH69" s="377" t="s">
        <v>887</v>
      </c>
      <c r="AI69" s="378">
        <v>0.51400000000000001</v>
      </c>
    </row>
    <row r="70" spans="1:35" ht="15" customHeight="1">
      <c r="A70" s="23"/>
      <c r="B70" s="70"/>
      <c r="C70" s="744"/>
      <c r="D70" s="283"/>
      <c r="E70" s="289"/>
      <c r="F70" s="1303"/>
      <c r="G70" s="1304"/>
      <c r="H70" s="610"/>
      <c r="I70" s="1306"/>
      <c r="J70" s="1297"/>
      <c r="K70" s="1297"/>
      <c r="L70" s="1297"/>
      <c r="M70" s="1297"/>
      <c r="N70" s="1297"/>
      <c r="O70" s="1318"/>
      <c r="P70" s="1297"/>
      <c r="Q70" s="1297"/>
      <c r="R70" s="1297"/>
      <c r="S70" s="1297"/>
      <c r="T70" s="1297"/>
      <c r="AA70" s="15"/>
      <c r="AB70" s="15"/>
      <c r="AC70" s="15"/>
      <c r="AD70" s="64"/>
      <c r="AE70" s="4"/>
      <c r="AG70" s="757" t="s">
        <v>888</v>
      </c>
      <c r="AH70" s="377" t="s">
        <v>889</v>
      </c>
      <c r="AI70" s="378">
        <v>0</v>
      </c>
    </row>
    <row r="71" spans="1:35" ht="15" customHeight="1">
      <c r="A71" s="62"/>
      <c r="B71" s="72"/>
      <c r="C71" s="744"/>
      <c r="D71" s="283"/>
      <c r="E71" s="95" t="s">
        <v>2544</v>
      </c>
      <c r="F71" s="1301" t="s">
        <v>458</v>
      </c>
      <c r="G71" s="1302"/>
      <c r="H71" s="13"/>
      <c r="I71" s="1305"/>
      <c r="J71" s="1296" t="s">
        <v>449</v>
      </c>
      <c r="K71" s="1299"/>
      <c r="L71" s="1298">
        <f>ROUND(O71*0.0258,5)</f>
        <v>0.22291</v>
      </c>
      <c r="M71" s="1316">
        <f>IF(ISERROR(I71*L71),"",ROUND(I71*L71,1)/1000)</f>
        <v>0</v>
      </c>
      <c r="N71" s="1299"/>
      <c r="O71" s="1317">
        <v>8.64</v>
      </c>
      <c r="P71" s="1299"/>
      <c r="Q71" s="1319" t="str">
        <f>IFERROR(VLOOKUP($AF$8&amp;E72,AG10:AI1853,3,FALSE),"")</f>
        <v/>
      </c>
      <c r="R71" s="1316" t="str">
        <f>IF(ISERROR(I71*Q71),"",ROUND(I71*Q71,1))</f>
        <v/>
      </c>
      <c r="S71" s="1316">
        <v>1</v>
      </c>
      <c r="T71" s="1316" t="str">
        <f>IF(ISERROR(R71*S71),"",ROUND(R71*S71,1))</f>
        <v/>
      </c>
      <c r="AA71" s="15"/>
      <c r="AB71" s="15"/>
      <c r="AC71" s="15"/>
      <c r="AD71" s="64"/>
      <c r="AG71" s="757" t="s">
        <v>890</v>
      </c>
      <c r="AH71" s="377" t="s">
        <v>891</v>
      </c>
      <c r="AI71" s="378">
        <v>0</v>
      </c>
    </row>
    <row r="72" spans="1:35" ht="15" customHeight="1">
      <c r="A72" s="62"/>
      <c r="B72" s="72"/>
      <c r="C72" s="744"/>
      <c r="D72" s="283"/>
      <c r="E72" s="289"/>
      <c r="F72" s="1303"/>
      <c r="G72" s="1304"/>
      <c r="H72" s="610"/>
      <c r="I72" s="1306"/>
      <c r="J72" s="1297"/>
      <c r="K72" s="1297"/>
      <c r="L72" s="1297"/>
      <c r="M72" s="1297"/>
      <c r="N72" s="1297"/>
      <c r="O72" s="1318"/>
      <c r="P72" s="1297"/>
      <c r="Q72" s="1297"/>
      <c r="R72" s="1297"/>
      <c r="S72" s="1297"/>
      <c r="T72" s="1297"/>
      <c r="AA72" s="15"/>
      <c r="AB72" s="15"/>
      <c r="AC72" s="15"/>
      <c r="AD72" s="64"/>
      <c r="AG72" s="757" t="s">
        <v>892</v>
      </c>
      <c r="AH72" s="377" t="s">
        <v>893</v>
      </c>
      <c r="AI72" s="378">
        <v>0</v>
      </c>
    </row>
    <row r="73" spans="1:35" ht="15" customHeight="1">
      <c r="A73" s="23"/>
      <c r="B73" s="70"/>
      <c r="C73" s="744"/>
      <c r="D73" s="283"/>
      <c r="E73" s="95" t="s">
        <v>2544</v>
      </c>
      <c r="F73" s="1301" t="s">
        <v>458</v>
      </c>
      <c r="G73" s="1302"/>
      <c r="H73" s="13"/>
      <c r="I73" s="1305"/>
      <c r="J73" s="1296" t="s">
        <v>449</v>
      </c>
      <c r="K73" s="1299"/>
      <c r="L73" s="1298">
        <f>ROUND(O73*0.0258,5)</f>
        <v>0.22291</v>
      </c>
      <c r="M73" s="1316">
        <f>IF(ISERROR(I73*L73),"",ROUND(I73*L73,1)/1000)</f>
        <v>0</v>
      </c>
      <c r="N73" s="1299"/>
      <c r="O73" s="1317">
        <v>8.64</v>
      </c>
      <c r="P73" s="1299"/>
      <c r="Q73" s="1319" t="str">
        <f>IFERROR(VLOOKUP($AF$8&amp;E74,AG12:AI1853,3,FALSE),"")</f>
        <v/>
      </c>
      <c r="R73" s="1316" t="str">
        <f>IF(ISERROR(I73*Q73),"",ROUND(I73*Q73,1))</f>
        <v/>
      </c>
      <c r="S73" s="1316">
        <v>1</v>
      </c>
      <c r="T73" s="1316" t="str">
        <f>IF(ISERROR(R73*S73),"",ROUND(R73*S73,1))</f>
        <v/>
      </c>
      <c r="AA73" s="15"/>
      <c r="AB73" s="15"/>
      <c r="AC73" s="15"/>
      <c r="AD73" s="64"/>
      <c r="AG73" s="757" t="s">
        <v>894</v>
      </c>
      <c r="AH73" s="377" t="s">
        <v>895</v>
      </c>
      <c r="AI73" s="378">
        <v>0.318</v>
      </c>
    </row>
    <row r="74" spans="1:35" ht="13">
      <c r="A74" s="27"/>
      <c r="B74" s="82"/>
      <c r="C74" s="744"/>
      <c r="D74" s="283"/>
      <c r="E74" s="289"/>
      <c r="F74" s="1303"/>
      <c r="G74" s="1304"/>
      <c r="H74" s="610"/>
      <c r="I74" s="1306"/>
      <c r="J74" s="1297"/>
      <c r="K74" s="1297"/>
      <c r="L74" s="1297"/>
      <c r="M74" s="1297"/>
      <c r="N74" s="1297"/>
      <c r="O74" s="1318"/>
      <c r="P74" s="1297"/>
      <c r="Q74" s="1297"/>
      <c r="R74" s="1297"/>
      <c r="S74" s="1297"/>
      <c r="T74" s="1297"/>
      <c r="AA74" s="15"/>
      <c r="AB74" s="15"/>
      <c r="AC74" s="15"/>
      <c r="AD74" s="64"/>
      <c r="AG74" s="757" t="s">
        <v>896</v>
      </c>
      <c r="AH74" s="377" t="s">
        <v>897</v>
      </c>
      <c r="AI74" s="378">
        <v>0.318</v>
      </c>
    </row>
    <row r="75" spans="1:35" ht="19.5" customHeight="1">
      <c r="A75" s="27"/>
      <c r="B75" s="82"/>
      <c r="C75" s="744" t="s">
        <v>46</v>
      </c>
      <c r="D75" s="284"/>
      <c r="E75" s="708" t="s">
        <v>534</v>
      </c>
      <c r="F75" s="1253" t="s">
        <v>458</v>
      </c>
      <c r="G75" s="1254"/>
      <c r="H75" s="140"/>
      <c r="I75" s="158"/>
      <c r="J75" s="8" t="s">
        <v>449</v>
      </c>
      <c r="K75" s="9"/>
      <c r="L75" s="65">
        <f>ROUND(O75*0.0258,5)</f>
        <v>0.22291</v>
      </c>
      <c r="M75" s="20">
        <f>IF(ISERROR(I75*L75),"",ROUND(I75*L75,1)/1000)</f>
        <v>0</v>
      </c>
      <c r="N75" s="9"/>
      <c r="O75" s="676">
        <v>8.64</v>
      </c>
      <c r="P75" s="9"/>
      <c r="Q75" s="298"/>
      <c r="R75" s="20">
        <f>IF(ISERROR(I75*Q75),"",ROUND(I75*Q75,1))</f>
        <v>0</v>
      </c>
      <c r="S75" s="20">
        <v>1</v>
      </c>
      <c r="T75" s="20">
        <f>IF(ISERROR(R75*S75),"",ROUND(R75*S75,1))</f>
        <v>0</v>
      </c>
      <c r="AA75" s="15"/>
      <c r="AB75" s="15"/>
      <c r="AC75" s="15"/>
      <c r="AD75" s="64"/>
      <c r="AG75" s="757" t="s">
        <v>898</v>
      </c>
      <c r="AH75" s="377" t="s">
        <v>899</v>
      </c>
      <c r="AI75" s="378">
        <v>0.38900000000000001</v>
      </c>
    </row>
    <row r="76" spans="1:35" ht="18.75" customHeight="1">
      <c r="A76" s="27"/>
      <c r="B76" s="82"/>
      <c r="C76" s="744"/>
      <c r="D76" s="284"/>
      <c r="E76" s="708" t="s">
        <v>1653</v>
      </c>
      <c r="F76" s="1253"/>
      <c r="G76" s="1255"/>
      <c r="H76" s="291"/>
      <c r="I76" s="673"/>
      <c r="J76" s="8" t="s">
        <v>449</v>
      </c>
      <c r="K76" s="675"/>
      <c r="L76" s="679">
        <f>ROUND(O76*0.0258,5)</f>
        <v>9.2880000000000004E-2</v>
      </c>
      <c r="M76" s="680">
        <f>IF(ISERROR(I76*L76),"",ROUND(I76*L76,1)/1000)</f>
        <v>0</v>
      </c>
      <c r="N76" s="675"/>
      <c r="O76" s="685">
        <v>3.6</v>
      </c>
      <c r="P76" s="9"/>
      <c r="Q76" s="686"/>
      <c r="R76" s="681"/>
      <c r="S76" s="681"/>
      <c r="T76" s="681"/>
      <c r="AA76" s="15"/>
      <c r="AB76" s="15"/>
      <c r="AC76" s="15"/>
      <c r="AD76" s="64"/>
      <c r="AG76" s="757" t="s">
        <v>900</v>
      </c>
      <c r="AH76" s="377" t="s">
        <v>901</v>
      </c>
      <c r="AI76" s="378">
        <v>0</v>
      </c>
    </row>
    <row r="77" spans="1:35" ht="18" customHeight="1">
      <c r="A77" s="27"/>
      <c r="B77" s="82"/>
      <c r="C77" s="1315" t="s">
        <v>547</v>
      </c>
      <c r="D77" s="284"/>
      <c r="E77" s="708" t="s">
        <v>546</v>
      </c>
      <c r="F77" s="1253"/>
      <c r="G77" s="1254"/>
      <c r="H77" s="140"/>
      <c r="I77" s="673"/>
      <c r="J77" s="8" t="s">
        <v>449</v>
      </c>
      <c r="K77" s="675"/>
      <c r="L77" s="293"/>
      <c r="M77" s="294"/>
      <c r="N77" s="675"/>
      <c r="O77" s="295"/>
      <c r="P77" s="9"/>
      <c r="Q77" s="293"/>
      <c r="R77" s="294"/>
      <c r="S77" s="294"/>
      <c r="T77" s="294"/>
      <c r="AA77" s="15"/>
      <c r="AB77" s="15"/>
      <c r="AC77" s="15"/>
      <c r="AD77" s="64"/>
      <c r="AG77" s="757" t="s">
        <v>902</v>
      </c>
      <c r="AH77" s="377" t="s">
        <v>903</v>
      </c>
      <c r="AI77" s="378">
        <v>0.499</v>
      </c>
    </row>
    <row r="78" spans="1:35" ht="17.25" customHeight="1">
      <c r="A78" s="27"/>
      <c r="B78" s="82"/>
      <c r="C78" s="1264"/>
      <c r="D78" s="284"/>
      <c r="E78" s="708" t="s">
        <v>1654</v>
      </c>
      <c r="F78" s="1253"/>
      <c r="G78" s="1255"/>
      <c r="H78" s="291"/>
      <c r="I78" s="673"/>
      <c r="J78" s="8" t="s">
        <v>449</v>
      </c>
      <c r="K78" s="675"/>
      <c r="L78" s="679">
        <f>ROUND(O78*0.0258,5)</f>
        <v>9.2880000000000004E-2</v>
      </c>
      <c r="M78" s="680">
        <f>IF(ISERROR(I78*L78),"",ROUND(I78*L78,1)/1000)</f>
        <v>0</v>
      </c>
      <c r="N78" s="675"/>
      <c r="O78" s="685">
        <v>3.6</v>
      </c>
      <c r="P78" s="9"/>
      <c r="Q78" s="686"/>
      <c r="R78" s="681"/>
      <c r="S78" s="681"/>
      <c r="T78" s="681"/>
      <c r="AA78" s="15"/>
      <c r="AB78" s="15"/>
      <c r="AC78" s="15"/>
      <c r="AD78" s="64"/>
      <c r="AG78" s="757" t="s">
        <v>904</v>
      </c>
      <c r="AH78" s="377" t="s">
        <v>905</v>
      </c>
      <c r="AI78" s="378">
        <v>0</v>
      </c>
    </row>
    <row r="79" spans="1:35" ht="18.75" customHeight="1">
      <c r="A79" s="27"/>
      <c r="B79" s="82"/>
      <c r="C79" s="745" t="s">
        <v>545</v>
      </c>
      <c r="D79" s="284"/>
      <c r="E79" s="290"/>
      <c r="F79" s="1253"/>
      <c r="G79" s="1262"/>
      <c r="H79" s="140"/>
      <c r="I79" s="605"/>
      <c r="J79" s="8" t="s">
        <v>449</v>
      </c>
      <c r="K79" s="9"/>
      <c r="L79" s="298">
        <f>ROUND(O79*0.0258,5)</f>
        <v>0.22291</v>
      </c>
      <c r="M79" s="294"/>
      <c r="N79" s="675"/>
      <c r="O79" s="299">
        <v>8.64</v>
      </c>
      <c r="P79" s="9"/>
      <c r="Q79" s="687"/>
      <c r="R79" s="20">
        <f t="shared" ref="R79:R97" si="12">IF(ISERROR(I79*Q79),"",ROUND(I79*Q79,1))</f>
        <v>0</v>
      </c>
      <c r="S79" s="20">
        <v>1</v>
      </c>
      <c r="T79" s="20">
        <f t="shared" ref="T79:T96" si="13">IF(ISERROR(R79*S79),"",ROUND(R79*S79,1))</f>
        <v>0</v>
      </c>
      <c r="AA79" s="15"/>
      <c r="AB79" s="15"/>
      <c r="AC79" s="15"/>
      <c r="AD79" s="64"/>
      <c r="AG79" s="757" t="s">
        <v>906</v>
      </c>
      <c r="AH79" s="377" t="s">
        <v>907</v>
      </c>
      <c r="AI79" s="378">
        <v>0.47600000000000003</v>
      </c>
    </row>
    <row r="80" spans="1:35" ht="15" customHeight="1">
      <c r="A80" s="27"/>
      <c r="B80" s="82"/>
      <c r="C80" s="746" t="s">
        <v>459</v>
      </c>
      <c r="D80" s="97"/>
      <c r="E80" s="91"/>
      <c r="F80" s="1256" t="s">
        <v>300</v>
      </c>
      <c r="G80" s="1254"/>
      <c r="H80" s="13"/>
      <c r="I80" s="18"/>
      <c r="J80" s="8" t="s">
        <v>73</v>
      </c>
      <c r="K80" s="9"/>
      <c r="L80" s="163" t="s">
        <v>309</v>
      </c>
      <c r="M80" s="164" t="s">
        <v>298</v>
      </c>
      <c r="N80" s="77"/>
      <c r="O80" s="78" t="s">
        <v>309</v>
      </c>
      <c r="P80" s="9"/>
      <c r="Q80" s="19">
        <v>2.8000000000000001E-2</v>
      </c>
      <c r="R80" s="20">
        <f t="shared" si="12"/>
        <v>0</v>
      </c>
      <c r="S80" s="20">
        <v>1</v>
      </c>
      <c r="T80" s="20">
        <f t="shared" si="13"/>
        <v>0</v>
      </c>
      <c r="AA80" s="15"/>
      <c r="AB80" s="15"/>
      <c r="AC80" s="15"/>
      <c r="AD80" s="64"/>
      <c r="AG80" s="757" t="s">
        <v>908</v>
      </c>
      <c r="AH80" s="377" t="s">
        <v>909</v>
      </c>
      <c r="AI80" s="378">
        <v>0.47600000000000003</v>
      </c>
    </row>
    <row r="81" spans="1:35" ht="15" customHeight="1">
      <c r="A81" s="21"/>
      <c r="B81" s="83"/>
      <c r="C81" s="747" t="s">
        <v>324</v>
      </c>
      <c r="D81" s="98"/>
      <c r="E81" s="87"/>
      <c r="F81" s="1256" t="s">
        <v>301</v>
      </c>
      <c r="G81" s="1254"/>
      <c r="H81" s="13"/>
      <c r="I81" s="18"/>
      <c r="J81" s="8" t="s">
        <v>73</v>
      </c>
      <c r="K81" s="9"/>
      <c r="L81" s="163" t="s">
        <v>309</v>
      </c>
      <c r="M81" s="164" t="s">
        <v>298</v>
      </c>
      <c r="N81" s="77"/>
      <c r="O81" s="78" t="s">
        <v>309</v>
      </c>
      <c r="P81" s="9"/>
      <c r="Q81" s="19">
        <v>5700</v>
      </c>
      <c r="R81" s="20">
        <f t="shared" si="12"/>
        <v>0</v>
      </c>
      <c r="S81" s="20">
        <v>1</v>
      </c>
      <c r="T81" s="20">
        <f t="shared" si="13"/>
        <v>0</v>
      </c>
      <c r="AA81" s="15"/>
      <c r="AB81" s="15"/>
      <c r="AC81" s="15"/>
      <c r="AD81" s="64"/>
      <c r="AG81" s="757" t="s">
        <v>910</v>
      </c>
      <c r="AH81" s="377" t="s">
        <v>911</v>
      </c>
      <c r="AI81" s="378">
        <v>0.51800000000000002</v>
      </c>
    </row>
    <row r="82" spans="1:35" ht="15" customHeight="1">
      <c r="A82" s="27"/>
      <c r="B82" s="82"/>
      <c r="C82" s="748" t="s">
        <v>325</v>
      </c>
      <c r="D82" s="96"/>
      <c r="E82" s="88" t="s">
        <v>326</v>
      </c>
      <c r="F82" s="1256" t="s">
        <v>1620</v>
      </c>
      <c r="G82" s="1254"/>
      <c r="H82" s="13"/>
      <c r="I82" s="18"/>
      <c r="J82" s="8" t="s">
        <v>59</v>
      </c>
      <c r="K82" s="9"/>
      <c r="L82" s="163" t="s">
        <v>309</v>
      </c>
      <c r="M82" s="164" t="s">
        <v>298</v>
      </c>
      <c r="N82" s="77"/>
      <c r="O82" s="78" t="s">
        <v>309</v>
      </c>
      <c r="P82" s="9"/>
      <c r="Q82" s="676">
        <v>9.5000000000000005E-5</v>
      </c>
      <c r="R82" s="20">
        <f t="shared" si="12"/>
        <v>0</v>
      </c>
      <c r="S82" s="20">
        <v>1</v>
      </c>
      <c r="T82" s="20">
        <f t="shared" si="13"/>
        <v>0</v>
      </c>
      <c r="AA82" s="15"/>
      <c r="AB82" s="15"/>
      <c r="AC82" s="15"/>
      <c r="AD82" s="64"/>
      <c r="AG82" s="757" t="s">
        <v>912</v>
      </c>
      <c r="AH82" s="377" t="s">
        <v>913</v>
      </c>
      <c r="AI82" s="378">
        <v>0.47</v>
      </c>
    </row>
    <row r="83" spans="1:35" ht="15" customHeight="1">
      <c r="A83" s="27"/>
      <c r="B83" s="82"/>
      <c r="C83" s="748"/>
      <c r="D83" s="98"/>
      <c r="E83" s="89"/>
      <c r="F83" s="1256" t="s">
        <v>1621</v>
      </c>
      <c r="G83" s="1254"/>
      <c r="H83" s="13"/>
      <c r="I83" s="18"/>
      <c r="J83" s="8" t="s">
        <v>59</v>
      </c>
      <c r="K83" s="9"/>
      <c r="L83" s="163" t="s">
        <v>309</v>
      </c>
      <c r="M83" s="164" t="s">
        <v>298</v>
      </c>
      <c r="N83" s="77"/>
      <c r="O83" s="78" t="s">
        <v>309</v>
      </c>
      <c r="P83" s="9"/>
      <c r="Q83" s="676">
        <v>1.2999999999999999E-4</v>
      </c>
      <c r="R83" s="20">
        <f t="shared" si="12"/>
        <v>0</v>
      </c>
      <c r="S83" s="20">
        <v>1</v>
      </c>
      <c r="T83" s="20">
        <f t="shared" si="13"/>
        <v>0</v>
      </c>
      <c r="AA83" s="15"/>
      <c r="AB83" s="15"/>
      <c r="AC83" s="15"/>
      <c r="AD83" s="64"/>
      <c r="AG83" s="757" t="s">
        <v>914</v>
      </c>
      <c r="AH83" s="377" t="s">
        <v>915</v>
      </c>
      <c r="AI83" s="378">
        <v>0</v>
      </c>
    </row>
    <row r="84" spans="1:35" ht="15" customHeight="1">
      <c r="A84" s="27"/>
      <c r="B84" s="82"/>
      <c r="C84" s="748"/>
      <c r="D84" s="98"/>
      <c r="E84" s="89"/>
      <c r="F84" s="1256" t="s">
        <v>1622</v>
      </c>
      <c r="G84" s="1254"/>
      <c r="H84" s="13"/>
      <c r="I84" s="18"/>
      <c r="J84" s="8" t="s">
        <v>59</v>
      </c>
      <c r="K84" s="9"/>
      <c r="L84" s="163" t="s">
        <v>309</v>
      </c>
      <c r="M84" s="164" t="s">
        <v>298</v>
      </c>
      <c r="N84" s="77"/>
      <c r="O84" s="78" t="s">
        <v>309</v>
      </c>
      <c r="P84" s="9"/>
      <c r="Q84" s="676">
        <v>4.3000000000000001E-8</v>
      </c>
      <c r="R84" s="20">
        <f t="shared" si="12"/>
        <v>0</v>
      </c>
      <c r="S84" s="20">
        <v>1</v>
      </c>
      <c r="T84" s="20">
        <f t="shared" si="13"/>
        <v>0</v>
      </c>
      <c r="AA84" s="15"/>
      <c r="AB84" s="15"/>
      <c r="AC84" s="15"/>
      <c r="AD84" s="64"/>
      <c r="AG84" s="757" t="s">
        <v>916</v>
      </c>
      <c r="AH84" s="377" t="s">
        <v>917</v>
      </c>
      <c r="AI84" s="378">
        <v>0</v>
      </c>
    </row>
    <row r="85" spans="1:35" ht="16.5" customHeight="1">
      <c r="A85" s="27"/>
      <c r="B85" s="82"/>
      <c r="C85" s="748"/>
      <c r="D85" s="97"/>
      <c r="E85" s="90"/>
      <c r="F85" s="1256" t="s">
        <v>1623</v>
      </c>
      <c r="G85" s="1254"/>
      <c r="H85" s="13"/>
      <c r="I85" s="18"/>
      <c r="J85" s="8" t="s">
        <v>59</v>
      </c>
      <c r="K85" s="9"/>
      <c r="L85" s="163" t="s">
        <v>309</v>
      </c>
      <c r="M85" s="164" t="s">
        <v>298</v>
      </c>
      <c r="N85" s="77"/>
      <c r="O85" s="78" t="s">
        <v>309</v>
      </c>
      <c r="P85" s="9"/>
      <c r="Q85" s="676">
        <v>4.1000000000000002E-2</v>
      </c>
      <c r="R85" s="20">
        <f t="shared" si="12"/>
        <v>0</v>
      </c>
      <c r="S85" s="20">
        <v>1</v>
      </c>
      <c r="T85" s="20">
        <f t="shared" si="13"/>
        <v>0</v>
      </c>
      <c r="AA85" s="15"/>
      <c r="AB85" s="15"/>
      <c r="AC85" s="15"/>
      <c r="AD85" s="64"/>
      <c r="AG85" s="757" t="s">
        <v>918</v>
      </c>
      <c r="AH85" s="377" t="s">
        <v>919</v>
      </c>
      <c r="AI85" s="378">
        <v>6.2E-2</v>
      </c>
    </row>
    <row r="86" spans="1:35" ht="16.5" customHeight="1">
      <c r="A86" s="23"/>
      <c r="B86" s="70"/>
      <c r="C86" s="748"/>
      <c r="D86" s="97"/>
      <c r="E86" s="88" t="s">
        <v>327</v>
      </c>
      <c r="F86" s="1256" t="s">
        <v>1620</v>
      </c>
      <c r="G86" s="1254"/>
      <c r="H86" s="13"/>
      <c r="I86" s="18"/>
      <c r="J86" s="8" t="s">
        <v>1445</v>
      </c>
      <c r="K86" s="9"/>
      <c r="L86" s="163" t="s">
        <v>309</v>
      </c>
      <c r="M86" s="164" t="s">
        <v>298</v>
      </c>
      <c r="N86" s="77"/>
      <c r="O86" s="78" t="s">
        <v>309</v>
      </c>
      <c r="P86" s="9"/>
      <c r="Q86" s="676">
        <v>0.13</v>
      </c>
      <c r="R86" s="20">
        <f t="shared" si="12"/>
        <v>0</v>
      </c>
      <c r="S86" s="20">
        <v>1</v>
      </c>
      <c r="T86" s="20">
        <f t="shared" si="13"/>
        <v>0</v>
      </c>
      <c r="AA86" s="15"/>
      <c r="AB86" s="15"/>
      <c r="AC86" s="15"/>
      <c r="AD86" s="64"/>
      <c r="AG86" s="757" t="s">
        <v>920</v>
      </c>
      <c r="AH86" s="377" t="s">
        <v>921</v>
      </c>
      <c r="AI86" s="378">
        <v>4.3999999999999997E-2</v>
      </c>
    </row>
    <row r="87" spans="1:35" ht="16.5" customHeight="1">
      <c r="A87" s="21"/>
      <c r="B87" s="83"/>
      <c r="C87" s="748"/>
      <c r="D87" s="97"/>
      <c r="E87" s="89"/>
      <c r="F87" s="1256" t="s">
        <v>1621</v>
      </c>
      <c r="G87" s="1254"/>
      <c r="H87" s="13"/>
      <c r="I87" s="18"/>
      <c r="J87" s="8" t="s">
        <v>1445</v>
      </c>
      <c r="K87" s="9"/>
      <c r="L87" s="163" t="s">
        <v>309</v>
      </c>
      <c r="M87" s="164" t="s">
        <v>298</v>
      </c>
      <c r="N87" s="77"/>
      <c r="O87" s="78" t="s">
        <v>309</v>
      </c>
      <c r="P87" s="9"/>
      <c r="Q87" s="676">
        <v>8.2000000000000001E-5</v>
      </c>
      <c r="R87" s="20">
        <f t="shared" si="12"/>
        <v>0</v>
      </c>
      <c r="S87" s="20">
        <v>1</v>
      </c>
      <c r="T87" s="20">
        <f t="shared" si="13"/>
        <v>0</v>
      </c>
      <c r="AA87" s="15"/>
      <c r="AB87" s="15"/>
      <c r="AC87" s="15"/>
      <c r="AD87" s="64"/>
      <c r="AG87" s="757" t="s">
        <v>922</v>
      </c>
      <c r="AH87" s="377" t="s">
        <v>923</v>
      </c>
      <c r="AI87" s="378">
        <v>0.43600000000000005</v>
      </c>
    </row>
    <row r="88" spans="1:35" ht="16.5" customHeight="1">
      <c r="A88" s="21"/>
      <c r="B88" s="83"/>
      <c r="C88" s="748"/>
      <c r="D88" s="97"/>
      <c r="E88" s="89"/>
      <c r="F88" s="1256" t="s">
        <v>1622</v>
      </c>
      <c r="G88" s="1254"/>
      <c r="H88" s="13"/>
      <c r="I88" s="18"/>
      <c r="J88" s="8" t="s">
        <v>1445</v>
      </c>
      <c r="K88" s="9"/>
      <c r="L88" s="163" t="s">
        <v>309</v>
      </c>
      <c r="M88" s="164" t="s">
        <v>298</v>
      </c>
      <c r="N88" s="77"/>
      <c r="O88" s="78" t="s">
        <v>309</v>
      </c>
      <c r="P88" s="9"/>
      <c r="Q88" s="676">
        <v>1.4E-5</v>
      </c>
      <c r="R88" s="20">
        <f t="shared" si="12"/>
        <v>0</v>
      </c>
      <c r="S88" s="20">
        <v>1</v>
      </c>
      <c r="T88" s="20">
        <f t="shared" si="13"/>
        <v>0</v>
      </c>
      <c r="AA88" s="15"/>
      <c r="AB88" s="15"/>
      <c r="AC88" s="15"/>
      <c r="AD88" s="64"/>
      <c r="AG88" s="757" t="s">
        <v>924</v>
      </c>
      <c r="AH88" s="377" t="s">
        <v>925</v>
      </c>
      <c r="AI88" s="378">
        <v>0.41899999999999998</v>
      </c>
    </row>
    <row r="89" spans="1:35" ht="16.5" customHeight="1">
      <c r="A89" s="21"/>
      <c r="B89" s="83"/>
      <c r="C89" s="748"/>
      <c r="D89" s="97"/>
      <c r="E89" s="89"/>
      <c r="F89" s="1256" t="s">
        <v>1624</v>
      </c>
      <c r="G89" s="1254"/>
      <c r="H89" s="13"/>
      <c r="I89" s="18"/>
      <c r="J89" s="8" t="s">
        <v>1445</v>
      </c>
      <c r="K89" s="9"/>
      <c r="L89" s="163" t="s">
        <v>309</v>
      </c>
      <c r="M89" s="164" t="s">
        <v>298</v>
      </c>
      <c r="N89" s="77"/>
      <c r="O89" s="78" t="s">
        <v>309</v>
      </c>
      <c r="P89" s="9"/>
      <c r="Q89" s="676">
        <v>2.4000000000000001E-4</v>
      </c>
      <c r="R89" s="20">
        <f t="shared" si="12"/>
        <v>0</v>
      </c>
      <c r="S89" s="20">
        <v>1</v>
      </c>
      <c r="T89" s="20">
        <f t="shared" si="13"/>
        <v>0</v>
      </c>
      <c r="AA89" s="15"/>
      <c r="AB89" s="15"/>
      <c r="AC89" s="15"/>
      <c r="AD89" s="64"/>
      <c r="AG89" s="757" t="s">
        <v>926</v>
      </c>
      <c r="AH89" s="377" t="s">
        <v>927</v>
      </c>
      <c r="AI89" s="378">
        <v>0</v>
      </c>
    </row>
    <row r="90" spans="1:35" ht="16.5" customHeight="1">
      <c r="A90" s="21"/>
      <c r="B90" s="83"/>
      <c r="C90" s="748"/>
      <c r="D90" s="97"/>
      <c r="E90" s="89"/>
      <c r="F90" s="1256" t="s">
        <v>1625</v>
      </c>
      <c r="G90" s="1254"/>
      <c r="H90" s="13"/>
      <c r="I90" s="18"/>
      <c r="J90" s="8" t="s">
        <v>1445</v>
      </c>
      <c r="K90" s="9"/>
      <c r="L90" s="163"/>
      <c r="M90" s="164"/>
      <c r="N90" s="77"/>
      <c r="O90" s="78"/>
      <c r="P90" s="9"/>
      <c r="Q90" s="676">
        <v>1.1999999999999999E-3</v>
      </c>
      <c r="R90" s="20">
        <f t="shared" si="12"/>
        <v>0</v>
      </c>
      <c r="S90" s="20">
        <v>1</v>
      </c>
      <c r="T90" s="20">
        <f t="shared" si="13"/>
        <v>0</v>
      </c>
      <c r="AA90" s="15"/>
      <c r="AB90" s="15"/>
      <c r="AC90" s="15"/>
      <c r="AD90" s="64"/>
      <c r="AG90" s="757" t="s">
        <v>928</v>
      </c>
      <c r="AH90" s="377" t="s">
        <v>929</v>
      </c>
      <c r="AI90" s="378">
        <v>0.42599999999999999</v>
      </c>
    </row>
    <row r="91" spans="1:35" ht="16.5" customHeight="1">
      <c r="A91" s="21"/>
      <c r="B91" s="83"/>
      <c r="C91" s="748"/>
      <c r="D91" s="97"/>
      <c r="E91" s="90"/>
      <c r="F91" s="1256" t="s">
        <v>1626</v>
      </c>
      <c r="G91" s="1254"/>
      <c r="H91" s="13"/>
      <c r="I91" s="18"/>
      <c r="J91" s="8" t="s">
        <v>1445</v>
      </c>
      <c r="K91" s="9"/>
      <c r="L91" s="163" t="s">
        <v>309</v>
      </c>
      <c r="M91" s="164" t="s">
        <v>298</v>
      </c>
      <c r="N91" s="77"/>
      <c r="O91" s="78" t="s">
        <v>309</v>
      </c>
      <c r="P91" s="9"/>
      <c r="Q91" s="676">
        <v>1.8E-3</v>
      </c>
      <c r="R91" s="20">
        <f t="shared" si="12"/>
        <v>0</v>
      </c>
      <c r="S91" s="20">
        <v>1</v>
      </c>
      <c r="T91" s="20">
        <f t="shared" si="13"/>
        <v>0</v>
      </c>
      <c r="AA91" s="15"/>
      <c r="AB91" s="15"/>
      <c r="AC91" s="15"/>
      <c r="AD91" s="64"/>
      <c r="AG91" s="757" t="s">
        <v>930</v>
      </c>
      <c r="AH91" s="377" t="s">
        <v>931</v>
      </c>
      <c r="AI91" s="378">
        <v>0.42399999999999999</v>
      </c>
    </row>
    <row r="92" spans="1:35" ht="16.5" customHeight="1">
      <c r="A92" s="21"/>
      <c r="B92" s="83"/>
      <c r="C92" s="748"/>
      <c r="D92" s="97"/>
      <c r="E92" s="91" t="s">
        <v>1627</v>
      </c>
      <c r="F92" s="1256" t="s">
        <v>1628</v>
      </c>
      <c r="G92" s="1254"/>
      <c r="H92" s="13"/>
      <c r="I92" s="18"/>
      <c r="J92" s="8" t="s">
        <v>73</v>
      </c>
      <c r="K92" s="9"/>
      <c r="L92" s="163" t="s">
        <v>309</v>
      </c>
      <c r="M92" s="164" t="s">
        <v>298</v>
      </c>
      <c r="N92" s="77"/>
      <c r="O92" s="78" t="s">
        <v>309</v>
      </c>
      <c r="P92" s="9"/>
      <c r="Q92" s="676">
        <v>0.48</v>
      </c>
      <c r="R92" s="20">
        <f t="shared" si="12"/>
        <v>0</v>
      </c>
      <c r="S92" s="20">
        <v>1</v>
      </c>
      <c r="T92" s="20">
        <f t="shared" si="13"/>
        <v>0</v>
      </c>
      <c r="AA92" s="15"/>
      <c r="AB92" s="15"/>
      <c r="AC92" s="15"/>
      <c r="AD92" s="64"/>
      <c r="AG92" s="757" t="s">
        <v>932</v>
      </c>
      <c r="AH92" s="377" t="s">
        <v>933</v>
      </c>
      <c r="AI92" s="378">
        <v>0</v>
      </c>
    </row>
    <row r="93" spans="1:35" ht="16.5" customHeight="1">
      <c r="A93" s="21"/>
      <c r="B93" s="83"/>
      <c r="C93" s="1309" t="s">
        <v>1629</v>
      </c>
      <c r="D93" s="97"/>
      <c r="E93" s="1312"/>
      <c r="F93" s="1294" t="s">
        <v>1630</v>
      </c>
      <c r="G93" s="1261"/>
      <c r="H93" s="13"/>
      <c r="I93" s="18"/>
      <c r="J93" s="8" t="s">
        <v>59</v>
      </c>
      <c r="K93" s="9"/>
      <c r="L93" s="163" t="s">
        <v>309</v>
      </c>
      <c r="M93" s="164" t="s">
        <v>298</v>
      </c>
      <c r="N93" s="77"/>
      <c r="O93" s="78" t="s">
        <v>309</v>
      </c>
      <c r="P93" s="9"/>
      <c r="Q93" s="676">
        <v>4.8999999999999997E-7</v>
      </c>
      <c r="R93" s="20">
        <f t="shared" si="12"/>
        <v>0</v>
      </c>
      <c r="S93" s="20">
        <v>1</v>
      </c>
      <c r="T93" s="20">
        <f t="shared" si="13"/>
        <v>0</v>
      </c>
      <c r="AA93" s="15"/>
      <c r="AB93" s="15"/>
      <c r="AC93" s="15"/>
      <c r="AD93" s="64"/>
      <c r="AG93" s="757" t="s">
        <v>934</v>
      </c>
      <c r="AH93" s="377" t="s">
        <v>935</v>
      </c>
      <c r="AI93" s="378">
        <v>0.32899999999999996</v>
      </c>
    </row>
    <row r="94" spans="1:35" ht="16.5" customHeight="1">
      <c r="A94" s="21"/>
      <c r="B94" s="83"/>
      <c r="C94" s="1310"/>
      <c r="D94" s="97"/>
      <c r="E94" s="1313"/>
      <c r="F94" s="1294" t="s">
        <v>1631</v>
      </c>
      <c r="G94" s="1261"/>
      <c r="H94" s="13"/>
      <c r="I94" s="18"/>
      <c r="J94" s="8" t="s">
        <v>59</v>
      </c>
      <c r="K94" s="9"/>
      <c r="L94" s="163" t="s">
        <v>309</v>
      </c>
      <c r="M94" s="164" t="s">
        <v>298</v>
      </c>
      <c r="N94" s="77"/>
      <c r="O94" s="78" t="s">
        <v>309</v>
      </c>
      <c r="P94" s="9"/>
      <c r="Q94" s="676">
        <v>2.3E-6</v>
      </c>
      <c r="R94" s="20">
        <f t="shared" si="12"/>
        <v>0</v>
      </c>
      <c r="S94" s="20">
        <v>1</v>
      </c>
      <c r="T94" s="20">
        <f t="shared" si="13"/>
        <v>0</v>
      </c>
      <c r="AA94" s="15"/>
      <c r="AB94" s="15"/>
      <c r="AC94" s="15"/>
      <c r="AD94" s="64"/>
      <c r="AG94" s="757" t="s">
        <v>936</v>
      </c>
      <c r="AH94" s="377" t="s">
        <v>937</v>
      </c>
      <c r="AI94" s="378">
        <v>0</v>
      </c>
    </row>
    <row r="95" spans="1:35" ht="16.5" customHeight="1">
      <c r="A95" s="21"/>
      <c r="B95" s="83"/>
      <c r="C95" s="1311"/>
      <c r="D95" s="97"/>
      <c r="E95" s="1314"/>
      <c r="F95" s="1294" t="s">
        <v>1632</v>
      </c>
      <c r="G95" s="1261"/>
      <c r="H95" s="13"/>
      <c r="I95" s="18"/>
      <c r="J95" s="8" t="s">
        <v>59</v>
      </c>
      <c r="K95" s="9"/>
      <c r="L95" s="163" t="s">
        <v>309</v>
      </c>
      <c r="M95" s="164" t="s">
        <v>298</v>
      </c>
      <c r="N95" s="77"/>
      <c r="O95" s="78" t="s">
        <v>309</v>
      </c>
      <c r="P95" s="9"/>
      <c r="Q95" s="676">
        <v>7.1999999999999997E-6</v>
      </c>
      <c r="R95" s="20">
        <f t="shared" si="12"/>
        <v>0</v>
      </c>
      <c r="S95" s="20">
        <v>1</v>
      </c>
      <c r="T95" s="20">
        <f t="shared" si="13"/>
        <v>0</v>
      </c>
      <c r="AA95" s="15"/>
      <c r="AB95" s="15"/>
      <c r="AC95" s="15"/>
      <c r="AD95" s="64"/>
      <c r="AG95" s="757" t="s">
        <v>938</v>
      </c>
      <c r="AH95" s="377" t="s">
        <v>939</v>
      </c>
      <c r="AI95" s="378">
        <v>0.503</v>
      </c>
    </row>
    <row r="96" spans="1:35" ht="16.5" customHeight="1">
      <c r="A96" s="21"/>
      <c r="B96" s="83"/>
      <c r="C96" s="747" t="s">
        <v>1633</v>
      </c>
      <c r="D96" s="98"/>
      <c r="E96" s="87"/>
      <c r="F96" s="1307" t="s">
        <v>1634</v>
      </c>
      <c r="G96" s="1308"/>
      <c r="H96" s="13"/>
      <c r="I96" s="18"/>
      <c r="J96" s="8" t="s">
        <v>74</v>
      </c>
      <c r="K96" s="9"/>
      <c r="L96" s="163" t="s">
        <v>309</v>
      </c>
      <c r="M96" s="164" t="s">
        <v>298</v>
      </c>
      <c r="N96" s="77"/>
      <c r="O96" s="78" t="s">
        <v>309</v>
      </c>
      <c r="P96" s="9"/>
      <c r="Q96" s="676">
        <v>8.6999999999999993</v>
      </c>
      <c r="R96" s="20">
        <f t="shared" si="12"/>
        <v>0</v>
      </c>
      <c r="S96" s="20">
        <v>1</v>
      </c>
      <c r="T96" s="20">
        <f t="shared" si="13"/>
        <v>0</v>
      </c>
      <c r="AA96" s="15"/>
      <c r="AB96" s="15"/>
      <c r="AC96" s="15"/>
      <c r="AD96" s="64"/>
      <c r="AG96" s="757" t="s">
        <v>940</v>
      </c>
      <c r="AH96" s="377" t="s">
        <v>941</v>
      </c>
      <c r="AI96" s="378">
        <v>0.53300000000000003</v>
      </c>
    </row>
    <row r="97" spans="1:35" ht="16.5" customHeight="1">
      <c r="A97" s="21"/>
      <c r="B97" s="83"/>
      <c r="C97" s="749" t="s">
        <v>2156</v>
      </c>
      <c r="D97" s="97"/>
      <c r="E97" s="91"/>
      <c r="F97" s="1256" t="s">
        <v>302</v>
      </c>
      <c r="G97" s="1254"/>
      <c r="H97" s="13"/>
      <c r="I97" s="18"/>
      <c r="J97" s="8" t="s">
        <v>74</v>
      </c>
      <c r="K97" s="9"/>
      <c r="L97" s="163" t="s">
        <v>309</v>
      </c>
      <c r="M97" s="164" t="s">
        <v>298</v>
      </c>
      <c r="N97" s="77"/>
      <c r="O97" s="78" t="s">
        <v>309</v>
      </c>
      <c r="P97" s="9"/>
      <c r="Q97" s="676">
        <v>515</v>
      </c>
      <c r="R97" s="20">
        <f t="shared" si="12"/>
        <v>0</v>
      </c>
      <c r="S97" s="20">
        <v>1</v>
      </c>
      <c r="T97" s="20">
        <f t="shared" ref="T97:T123" si="14">IF(ISERROR(R97*S97),"",ROUND(R97*S97,1))</f>
        <v>0</v>
      </c>
      <c r="AA97" s="15"/>
      <c r="AB97" s="15"/>
      <c r="AC97" s="15"/>
      <c r="AD97" s="64"/>
      <c r="AG97" s="757" t="s">
        <v>942</v>
      </c>
      <c r="AH97" s="377" t="s">
        <v>943</v>
      </c>
      <c r="AI97" s="378">
        <v>0.53200000000000003</v>
      </c>
    </row>
    <row r="98" spans="1:35" ht="16.5" customHeight="1">
      <c r="A98" s="21"/>
      <c r="B98" s="83"/>
      <c r="C98" s="1263" t="s">
        <v>461</v>
      </c>
      <c r="D98" s="97"/>
      <c r="E98" s="99"/>
      <c r="F98" s="1256" t="s">
        <v>303</v>
      </c>
      <c r="G98" s="1254"/>
      <c r="H98" s="13"/>
      <c r="I98" s="18"/>
      <c r="J98" s="8" t="s">
        <v>74</v>
      </c>
      <c r="K98" s="9"/>
      <c r="L98" s="163" t="s">
        <v>309</v>
      </c>
      <c r="M98" s="164" t="s">
        <v>298</v>
      </c>
      <c r="N98" s="77"/>
      <c r="O98" s="78" t="s">
        <v>309</v>
      </c>
      <c r="P98" s="9"/>
      <c r="Q98" s="676">
        <v>428</v>
      </c>
      <c r="R98" s="20">
        <f t="shared" ref="R98:R161" si="15">IF(ISERROR(I98*Q98),"",ROUND(I98*Q98,1))</f>
        <v>0</v>
      </c>
      <c r="S98" s="20">
        <v>1</v>
      </c>
      <c r="T98" s="20">
        <f t="shared" si="14"/>
        <v>0</v>
      </c>
      <c r="AA98" s="15"/>
      <c r="AB98" s="15"/>
      <c r="AC98" s="15"/>
      <c r="AD98" s="64"/>
      <c r="AG98" s="757" t="s">
        <v>944</v>
      </c>
      <c r="AH98" s="377" t="s">
        <v>945</v>
      </c>
      <c r="AI98" s="378">
        <v>0</v>
      </c>
    </row>
    <row r="99" spans="1:35" ht="16.5" customHeight="1">
      <c r="A99" s="21"/>
      <c r="B99" s="83"/>
      <c r="C99" s="1264"/>
      <c r="D99" s="97"/>
      <c r="E99" s="90"/>
      <c r="F99" s="1256" t="s">
        <v>304</v>
      </c>
      <c r="G99" s="1254"/>
      <c r="H99" s="13"/>
      <c r="I99" s="18"/>
      <c r="J99" s="8" t="s">
        <v>74</v>
      </c>
      <c r="K99" s="9"/>
      <c r="L99" s="163" t="s">
        <v>309</v>
      </c>
      <c r="M99" s="164" t="s">
        <v>298</v>
      </c>
      <c r="N99" s="77"/>
      <c r="O99" s="78" t="s">
        <v>309</v>
      </c>
      <c r="P99" s="9"/>
      <c r="Q99" s="676">
        <v>449</v>
      </c>
      <c r="R99" s="20">
        <f t="shared" si="15"/>
        <v>0</v>
      </c>
      <c r="S99" s="20">
        <v>1</v>
      </c>
      <c r="T99" s="20">
        <f t="shared" si="14"/>
        <v>0</v>
      </c>
      <c r="AA99" s="15"/>
      <c r="AB99" s="15"/>
      <c r="AC99" s="15"/>
      <c r="AD99" s="64"/>
      <c r="AG99" s="757" t="s">
        <v>946</v>
      </c>
      <c r="AH99" s="377" t="s">
        <v>947</v>
      </c>
      <c r="AI99" s="378">
        <v>0</v>
      </c>
    </row>
    <row r="100" spans="1:35" ht="16.5" customHeight="1">
      <c r="A100" s="21"/>
      <c r="B100" s="83"/>
      <c r="C100" s="1263" t="s">
        <v>1480</v>
      </c>
      <c r="D100" s="97"/>
      <c r="E100" s="99"/>
      <c r="F100" s="1256" t="s">
        <v>303</v>
      </c>
      <c r="G100" s="1254"/>
      <c r="H100" s="13"/>
      <c r="I100" s="18"/>
      <c r="J100" s="8" t="s">
        <v>74</v>
      </c>
      <c r="K100" s="9"/>
      <c r="L100" s="163" t="s">
        <v>309</v>
      </c>
      <c r="M100" s="164" t="s">
        <v>298</v>
      </c>
      <c r="N100" s="77"/>
      <c r="O100" s="78" t="s">
        <v>309</v>
      </c>
      <c r="P100" s="9"/>
      <c r="Q100" s="676">
        <v>440</v>
      </c>
      <c r="R100" s="20">
        <f t="shared" si="15"/>
        <v>0</v>
      </c>
      <c r="S100" s="20">
        <v>1</v>
      </c>
      <c r="T100" s="20">
        <f t="shared" si="14"/>
        <v>0</v>
      </c>
      <c r="AA100" s="15"/>
      <c r="AB100" s="15"/>
      <c r="AC100" s="15"/>
      <c r="AD100" s="64"/>
      <c r="AG100" s="757" t="s">
        <v>948</v>
      </c>
      <c r="AH100" s="377" t="s">
        <v>949</v>
      </c>
      <c r="AI100" s="378">
        <v>0</v>
      </c>
    </row>
    <row r="101" spans="1:35" ht="16.5" customHeight="1">
      <c r="A101" s="21"/>
      <c r="B101" s="83"/>
      <c r="C101" s="1300"/>
      <c r="D101" s="97"/>
      <c r="E101" s="89"/>
      <c r="F101" s="1256" t="s">
        <v>304</v>
      </c>
      <c r="G101" s="1258"/>
      <c r="H101" s="13"/>
      <c r="I101" s="18"/>
      <c r="J101" s="8" t="s">
        <v>74</v>
      </c>
      <c r="K101" s="9"/>
      <c r="L101" s="163" t="s">
        <v>309</v>
      </c>
      <c r="M101" s="164" t="s">
        <v>298</v>
      </c>
      <c r="N101" s="77"/>
      <c r="O101" s="78" t="s">
        <v>309</v>
      </c>
      <c r="P101" s="9"/>
      <c r="Q101" s="676">
        <v>471</v>
      </c>
      <c r="R101" s="20">
        <f t="shared" si="15"/>
        <v>0</v>
      </c>
      <c r="S101" s="20">
        <v>1</v>
      </c>
      <c r="T101" s="20">
        <f t="shared" si="14"/>
        <v>0</v>
      </c>
      <c r="AA101" s="15"/>
      <c r="AB101" s="15"/>
      <c r="AC101" s="15"/>
      <c r="AD101" s="64"/>
      <c r="AG101" s="757" t="s">
        <v>950</v>
      </c>
      <c r="AH101" s="377" t="s">
        <v>951</v>
      </c>
      <c r="AI101" s="378">
        <v>0</v>
      </c>
    </row>
    <row r="102" spans="1:35" ht="16.5" customHeight="1">
      <c r="A102" s="22"/>
      <c r="B102" s="84"/>
      <c r="C102" s="1300"/>
      <c r="D102" s="97"/>
      <c r="E102" s="89"/>
      <c r="F102" s="1256" t="s">
        <v>1477</v>
      </c>
      <c r="G102" s="1254"/>
      <c r="H102" s="13"/>
      <c r="I102" s="18"/>
      <c r="J102" s="8" t="s">
        <v>74</v>
      </c>
      <c r="K102" s="9"/>
      <c r="L102" s="163" t="s">
        <v>309</v>
      </c>
      <c r="M102" s="164" t="s">
        <v>298</v>
      </c>
      <c r="N102" s="77"/>
      <c r="O102" s="78" t="s">
        <v>309</v>
      </c>
      <c r="P102" s="9"/>
      <c r="Q102" s="676">
        <v>413</v>
      </c>
      <c r="R102" s="20">
        <f t="shared" si="15"/>
        <v>0</v>
      </c>
      <c r="S102" s="20">
        <v>1</v>
      </c>
      <c r="T102" s="20">
        <f t="shared" si="14"/>
        <v>0</v>
      </c>
      <c r="AA102" s="15"/>
      <c r="AB102" s="15"/>
      <c r="AC102" s="15"/>
      <c r="AG102" s="757" t="s">
        <v>952</v>
      </c>
      <c r="AH102" s="377" t="s">
        <v>953</v>
      </c>
      <c r="AI102" s="378">
        <v>0</v>
      </c>
    </row>
    <row r="103" spans="1:35" ht="15" customHeight="1">
      <c r="A103" s="23"/>
      <c r="B103" s="70"/>
      <c r="C103" s="1300"/>
      <c r="D103" s="97"/>
      <c r="E103" s="89"/>
      <c r="F103" s="1256" t="s">
        <v>1478</v>
      </c>
      <c r="G103" s="1254"/>
      <c r="H103" s="13"/>
      <c r="I103" s="18"/>
      <c r="J103" s="8" t="s">
        <v>74</v>
      </c>
      <c r="K103" s="9"/>
      <c r="L103" s="163" t="s">
        <v>309</v>
      </c>
      <c r="M103" s="164" t="s">
        <v>298</v>
      </c>
      <c r="N103" s="77"/>
      <c r="O103" s="78" t="s">
        <v>309</v>
      </c>
      <c r="P103" s="9"/>
      <c r="Q103" s="676">
        <v>415</v>
      </c>
      <c r="R103" s="20">
        <f t="shared" si="15"/>
        <v>0</v>
      </c>
      <c r="S103" s="20">
        <v>1</v>
      </c>
      <c r="T103" s="20">
        <f t="shared" si="14"/>
        <v>0</v>
      </c>
      <c r="AA103" s="15"/>
      <c r="AB103" s="15"/>
      <c r="AC103" s="15"/>
      <c r="AG103" s="757" t="s">
        <v>954</v>
      </c>
      <c r="AH103" s="377" t="s">
        <v>955</v>
      </c>
      <c r="AI103" s="378">
        <v>0</v>
      </c>
    </row>
    <row r="104" spans="1:35" ht="15" customHeight="1">
      <c r="A104" s="21"/>
      <c r="B104" s="83"/>
      <c r="C104" s="1300"/>
      <c r="D104" s="96"/>
      <c r="E104" s="89"/>
      <c r="F104" s="1256" t="s">
        <v>1479</v>
      </c>
      <c r="G104" s="1254"/>
      <c r="H104" s="13"/>
      <c r="I104" s="18"/>
      <c r="J104" s="8" t="s">
        <v>74</v>
      </c>
      <c r="K104" s="9"/>
      <c r="L104" s="163" t="s">
        <v>309</v>
      </c>
      <c r="M104" s="164" t="s">
        <v>298</v>
      </c>
      <c r="N104" s="77"/>
      <c r="O104" s="78" t="s">
        <v>309</v>
      </c>
      <c r="P104" s="9"/>
      <c r="Q104" s="676">
        <v>220</v>
      </c>
      <c r="R104" s="20">
        <f>IF(ISERROR(I104*Q104),"",ROUND(I104*Q104,1))</f>
        <v>0</v>
      </c>
      <c r="S104" s="20">
        <v>1</v>
      </c>
      <c r="T104" s="20">
        <f t="shared" si="14"/>
        <v>0</v>
      </c>
      <c r="AA104" s="15"/>
      <c r="AB104" s="15"/>
      <c r="AC104" s="15"/>
      <c r="AG104" s="757" t="s">
        <v>956</v>
      </c>
      <c r="AH104" s="377" t="s">
        <v>957</v>
      </c>
      <c r="AI104" s="378">
        <v>0.442</v>
      </c>
    </row>
    <row r="105" spans="1:35" ht="15" customHeight="1">
      <c r="A105" s="23"/>
      <c r="B105" s="70"/>
      <c r="C105" s="1300"/>
      <c r="D105" s="96"/>
      <c r="E105" s="89"/>
      <c r="F105" s="1256" t="s">
        <v>1481</v>
      </c>
      <c r="G105" s="1254"/>
      <c r="H105" s="13"/>
      <c r="I105" s="18"/>
      <c r="J105" s="8" t="s">
        <v>74</v>
      </c>
      <c r="K105" s="9"/>
      <c r="L105" s="163" t="s">
        <v>309</v>
      </c>
      <c r="M105" s="164" t="s">
        <v>298</v>
      </c>
      <c r="N105" s="77"/>
      <c r="O105" s="78" t="s">
        <v>309</v>
      </c>
      <c r="P105" s="9"/>
      <c r="Q105" s="676">
        <v>320</v>
      </c>
      <c r="R105" s="20">
        <f>IF(ISERROR(I105*Q105),"",ROUND(I105*Q105,1))</f>
        <v>0</v>
      </c>
      <c r="S105" s="20">
        <v>1</v>
      </c>
      <c r="T105" s="20">
        <f t="shared" si="14"/>
        <v>0</v>
      </c>
      <c r="AA105" s="15"/>
      <c r="AB105" s="15"/>
      <c r="AC105" s="15"/>
      <c r="AG105" s="757" t="s">
        <v>958</v>
      </c>
      <c r="AH105" s="377" t="s">
        <v>959</v>
      </c>
      <c r="AI105" s="378">
        <v>0.441</v>
      </c>
    </row>
    <row r="106" spans="1:35" ht="15" customHeight="1">
      <c r="A106" s="62"/>
      <c r="B106" s="72"/>
      <c r="C106" s="1300"/>
      <c r="D106" s="96"/>
      <c r="E106" s="89"/>
      <c r="F106" s="1256" t="s">
        <v>1482</v>
      </c>
      <c r="G106" s="1254"/>
      <c r="H106" s="13"/>
      <c r="I106" s="18"/>
      <c r="J106" s="8" t="s">
        <v>74</v>
      </c>
      <c r="K106" s="9"/>
      <c r="L106" s="163" t="s">
        <v>309</v>
      </c>
      <c r="M106" s="164" t="s">
        <v>298</v>
      </c>
      <c r="N106" s="77"/>
      <c r="O106" s="78" t="s">
        <v>309</v>
      </c>
      <c r="P106" s="9"/>
      <c r="Q106" s="676">
        <v>300</v>
      </c>
      <c r="R106" s="20">
        <f t="shared" si="15"/>
        <v>0</v>
      </c>
      <c r="S106" s="20">
        <v>1</v>
      </c>
      <c r="T106" s="20">
        <f t="shared" si="14"/>
        <v>0</v>
      </c>
      <c r="AA106" s="15"/>
      <c r="AB106" s="15"/>
      <c r="AC106" s="15"/>
      <c r="AG106" s="757" t="s">
        <v>960</v>
      </c>
      <c r="AH106" s="377" t="s">
        <v>961</v>
      </c>
      <c r="AI106" s="378">
        <v>0</v>
      </c>
    </row>
    <row r="107" spans="1:35" ht="15" customHeight="1">
      <c r="A107" s="62"/>
      <c r="B107" s="72"/>
      <c r="C107" s="1264"/>
      <c r="D107" s="98"/>
      <c r="E107" s="90"/>
      <c r="F107" s="1256" t="s">
        <v>1483</v>
      </c>
      <c r="G107" s="1254"/>
      <c r="H107" s="13"/>
      <c r="I107" s="18"/>
      <c r="J107" s="8" t="s">
        <v>74</v>
      </c>
      <c r="K107" s="9"/>
      <c r="L107" s="163" t="s">
        <v>309</v>
      </c>
      <c r="M107" s="164" t="s">
        <v>298</v>
      </c>
      <c r="N107" s="77"/>
      <c r="O107" s="78" t="s">
        <v>309</v>
      </c>
      <c r="P107" s="9"/>
      <c r="Q107" s="676">
        <v>600</v>
      </c>
      <c r="R107" s="20">
        <f>IF(ISERROR(I107*Q107),"",ROUND(I107*Q107,1))</f>
        <v>0</v>
      </c>
      <c r="S107" s="20">
        <v>1</v>
      </c>
      <c r="T107" s="20">
        <f t="shared" si="14"/>
        <v>0</v>
      </c>
      <c r="AA107" s="15"/>
      <c r="AB107" s="15"/>
      <c r="AC107" s="15"/>
      <c r="AG107" s="757" t="s">
        <v>962</v>
      </c>
      <c r="AH107" s="377" t="s">
        <v>963</v>
      </c>
      <c r="AI107" s="378">
        <v>0.1</v>
      </c>
    </row>
    <row r="108" spans="1:35" ht="15" customHeight="1">
      <c r="A108" s="62"/>
      <c r="B108" s="72"/>
      <c r="C108" s="1315" t="s">
        <v>1635</v>
      </c>
      <c r="D108" s="98"/>
      <c r="E108" s="95"/>
      <c r="F108" s="1256" t="s">
        <v>303</v>
      </c>
      <c r="G108" s="1254"/>
      <c r="H108" s="13"/>
      <c r="I108" s="18"/>
      <c r="J108" s="8" t="s">
        <v>74</v>
      </c>
      <c r="K108" s="9"/>
      <c r="L108" s="163" t="s">
        <v>309</v>
      </c>
      <c r="M108" s="164" t="s">
        <v>298</v>
      </c>
      <c r="N108" s="77"/>
      <c r="O108" s="78" t="s">
        <v>309</v>
      </c>
      <c r="P108" s="9"/>
      <c r="Q108" s="676">
        <v>440</v>
      </c>
      <c r="R108" s="20">
        <f>IF(ISERROR(I108*Q108),"",ROUND(I108*Q108,1))</f>
        <v>0</v>
      </c>
      <c r="S108" s="20">
        <v>1</v>
      </c>
      <c r="T108" s="20">
        <f t="shared" si="14"/>
        <v>0</v>
      </c>
      <c r="AA108" s="15"/>
      <c r="AB108" s="15"/>
      <c r="AC108" s="15"/>
      <c r="AG108" s="757" t="s">
        <v>964</v>
      </c>
      <c r="AH108" s="377" t="s">
        <v>965</v>
      </c>
      <c r="AI108" s="378">
        <v>0.64300000000000002</v>
      </c>
    </row>
    <row r="109" spans="1:35" ht="15" customHeight="1">
      <c r="A109" s="21"/>
      <c r="B109" s="83"/>
      <c r="C109" s="1300"/>
      <c r="D109" s="98"/>
      <c r="E109" s="89"/>
      <c r="F109" s="1256" t="s">
        <v>304</v>
      </c>
      <c r="G109" s="1254"/>
      <c r="H109" s="13"/>
      <c r="I109" s="18"/>
      <c r="J109" s="8" t="s">
        <v>74</v>
      </c>
      <c r="K109" s="9"/>
      <c r="L109" s="163" t="s">
        <v>309</v>
      </c>
      <c r="M109" s="164" t="s">
        <v>298</v>
      </c>
      <c r="N109" s="77"/>
      <c r="O109" s="78" t="s">
        <v>309</v>
      </c>
      <c r="P109" s="9"/>
      <c r="Q109" s="676">
        <v>471</v>
      </c>
      <c r="R109" s="20">
        <f>IF(ISERROR(I109*Q109),"",ROUND(I109*Q109,1))</f>
        <v>0</v>
      </c>
      <c r="S109" s="20">
        <v>1</v>
      </c>
      <c r="T109" s="20">
        <f t="shared" si="14"/>
        <v>0</v>
      </c>
      <c r="AA109" s="15"/>
      <c r="AB109" s="15"/>
      <c r="AC109" s="15"/>
      <c r="AG109" s="757" t="s">
        <v>966</v>
      </c>
      <c r="AH109" s="377" t="s">
        <v>967</v>
      </c>
      <c r="AI109" s="378">
        <v>0</v>
      </c>
    </row>
    <row r="110" spans="1:35" ht="15" customHeight="1">
      <c r="A110" s="21"/>
      <c r="B110" s="83"/>
      <c r="C110" s="1300"/>
      <c r="D110" s="98"/>
      <c r="E110" s="89"/>
      <c r="F110" s="1256" t="s">
        <v>1477</v>
      </c>
      <c r="G110" s="1254"/>
      <c r="H110" s="13"/>
      <c r="I110" s="18"/>
      <c r="J110" s="8" t="s">
        <v>74</v>
      </c>
      <c r="K110" s="9"/>
      <c r="L110" s="163" t="s">
        <v>309</v>
      </c>
      <c r="M110" s="164" t="s">
        <v>298</v>
      </c>
      <c r="N110" s="77"/>
      <c r="O110" s="78" t="s">
        <v>309</v>
      </c>
      <c r="P110" s="9"/>
      <c r="Q110" s="676">
        <v>413</v>
      </c>
      <c r="R110" s="20">
        <f>IF(ISERROR(I110*Q110),"",ROUND(I110*Q110,1))</f>
        <v>0</v>
      </c>
      <c r="S110" s="20">
        <v>1</v>
      </c>
      <c r="T110" s="20">
        <f t="shared" si="14"/>
        <v>0</v>
      </c>
      <c r="AA110" s="15"/>
      <c r="AB110" s="15"/>
      <c r="AC110" s="15"/>
      <c r="AG110" s="757" t="s">
        <v>968</v>
      </c>
      <c r="AH110" s="377" t="s">
        <v>969</v>
      </c>
      <c r="AI110" s="378">
        <v>0.68499999999999994</v>
      </c>
    </row>
    <row r="111" spans="1:35" ht="15" customHeight="1">
      <c r="A111" s="21"/>
      <c r="B111" s="83"/>
      <c r="C111" s="1264"/>
      <c r="D111" s="98"/>
      <c r="E111" s="90"/>
      <c r="F111" s="1256" t="s">
        <v>1478</v>
      </c>
      <c r="G111" s="1254"/>
      <c r="H111" s="13"/>
      <c r="I111" s="18"/>
      <c r="J111" s="8" t="s">
        <v>74</v>
      </c>
      <c r="K111" s="9"/>
      <c r="L111" s="163" t="s">
        <v>309</v>
      </c>
      <c r="M111" s="164" t="s">
        <v>298</v>
      </c>
      <c r="N111" s="77"/>
      <c r="O111" s="78" t="s">
        <v>309</v>
      </c>
      <c r="P111" s="9"/>
      <c r="Q111" s="676">
        <v>415</v>
      </c>
      <c r="R111" s="20">
        <f>IF(ISERROR(I111*Q111),"",ROUND(I111*Q111,1))</f>
        <v>0</v>
      </c>
      <c r="S111" s="20">
        <v>1</v>
      </c>
      <c r="T111" s="20">
        <f t="shared" si="14"/>
        <v>0</v>
      </c>
      <c r="AA111" s="15"/>
      <c r="AB111" s="15"/>
      <c r="AC111" s="15"/>
      <c r="AG111" s="757" t="s">
        <v>970</v>
      </c>
      <c r="AH111" s="377" t="s">
        <v>971</v>
      </c>
      <c r="AI111" s="378">
        <v>0.67900000000000005</v>
      </c>
    </row>
    <row r="112" spans="1:35" ht="15" customHeight="1">
      <c r="A112" s="27"/>
      <c r="B112" s="82"/>
      <c r="C112" s="1263" t="s">
        <v>462</v>
      </c>
      <c r="D112" s="97"/>
      <c r="E112" s="99" t="s">
        <v>15</v>
      </c>
      <c r="F112" s="1256" t="s">
        <v>75</v>
      </c>
      <c r="G112" s="1254"/>
      <c r="H112" s="13"/>
      <c r="I112" s="18"/>
      <c r="J112" s="8" t="s">
        <v>58</v>
      </c>
      <c r="K112" s="9"/>
      <c r="L112" s="163" t="s">
        <v>309</v>
      </c>
      <c r="M112" s="164" t="s">
        <v>298</v>
      </c>
      <c r="N112" s="77"/>
      <c r="O112" s="78" t="s">
        <v>309</v>
      </c>
      <c r="P112" s="9"/>
      <c r="Q112" s="676">
        <v>2.33</v>
      </c>
      <c r="R112" s="20">
        <f t="shared" si="15"/>
        <v>0</v>
      </c>
      <c r="S112" s="20">
        <v>1</v>
      </c>
      <c r="T112" s="20">
        <f t="shared" si="14"/>
        <v>0</v>
      </c>
      <c r="AA112" s="15"/>
      <c r="AB112" s="15"/>
      <c r="AC112" s="15"/>
      <c r="AG112" s="757" t="s">
        <v>972</v>
      </c>
      <c r="AH112" s="377" t="s">
        <v>973</v>
      </c>
      <c r="AI112" s="378">
        <v>0.29699999999999999</v>
      </c>
    </row>
    <row r="113" spans="1:35" ht="15" customHeight="1">
      <c r="A113" s="27"/>
      <c r="B113" s="82"/>
      <c r="C113" s="1300"/>
      <c r="D113" s="97"/>
      <c r="E113" s="89"/>
      <c r="F113" s="1256" t="s">
        <v>64</v>
      </c>
      <c r="G113" s="1254"/>
      <c r="H113" s="13"/>
      <c r="I113" s="18"/>
      <c r="J113" s="8" t="s">
        <v>58</v>
      </c>
      <c r="K113" s="9"/>
      <c r="L113" s="163" t="s">
        <v>309</v>
      </c>
      <c r="M113" s="164" t="s">
        <v>298</v>
      </c>
      <c r="N113" s="77"/>
      <c r="O113" s="78" t="s">
        <v>309</v>
      </c>
      <c r="P113" s="9"/>
      <c r="Q113" s="676">
        <v>3.06</v>
      </c>
      <c r="R113" s="20">
        <f t="shared" si="15"/>
        <v>0</v>
      </c>
      <c r="S113" s="20">
        <v>1</v>
      </c>
      <c r="T113" s="20">
        <f t="shared" si="14"/>
        <v>0</v>
      </c>
      <c r="AA113" s="15"/>
      <c r="AB113" s="15"/>
      <c r="AC113" s="15"/>
      <c r="AG113" s="757" t="s">
        <v>974</v>
      </c>
      <c r="AH113" s="377" t="s">
        <v>975</v>
      </c>
      <c r="AI113" s="378">
        <v>0.378</v>
      </c>
    </row>
    <row r="114" spans="1:35" ht="15" customHeight="1">
      <c r="A114" s="27"/>
      <c r="B114" s="82"/>
      <c r="C114" s="1300"/>
      <c r="D114" s="97"/>
      <c r="E114" s="89"/>
      <c r="F114" s="1256" t="s">
        <v>60</v>
      </c>
      <c r="G114" s="1254"/>
      <c r="H114" s="13"/>
      <c r="I114" s="18"/>
      <c r="J114" s="8" t="s">
        <v>59</v>
      </c>
      <c r="K114" s="9"/>
      <c r="L114" s="163" t="s">
        <v>309</v>
      </c>
      <c r="M114" s="164" t="s">
        <v>298</v>
      </c>
      <c r="N114" s="77"/>
      <c r="O114" s="78" t="s">
        <v>309</v>
      </c>
      <c r="P114" s="9"/>
      <c r="Q114" s="676">
        <v>2.27</v>
      </c>
      <c r="R114" s="20">
        <f t="shared" si="15"/>
        <v>0</v>
      </c>
      <c r="S114" s="20">
        <v>1</v>
      </c>
      <c r="T114" s="20">
        <f t="shared" si="14"/>
        <v>0</v>
      </c>
      <c r="AA114" s="15"/>
      <c r="AB114" s="15"/>
      <c r="AC114" s="15"/>
      <c r="AG114" s="757" t="s">
        <v>976</v>
      </c>
      <c r="AH114" s="377" t="s">
        <v>977</v>
      </c>
      <c r="AI114" s="378">
        <v>0</v>
      </c>
    </row>
    <row r="115" spans="1:35" ht="15" customHeight="1">
      <c r="A115" s="27"/>
      <c r="B115" s="82"/>
      <c r="C115" s="1300"/>
      <c r="D115" s="97"/>
      <c r="E115" s="89"/>
      <c r="F115" s="1256" t="s">
        <v>65</v>
      </c>
      <c r="G115" s="1254"/>
      <c r="H115" s="13"/>
      <c r="I115" s="18"/>
      <c r="J115" s="8" t="s">
        <v>58</v>
      </c>
      <c r="K115" s="9"/>
      <c r="L115" s="163" t="s">
        <v>309</v>
      </c>
      <c r="M115" s="164" t="s">
        <v>298</v>
      </c>
      <c r="N115" s="77"/>
      <c r="O115" s="78" t="s">
        <v>309</v>
      </c>
      <c r="P115" s="9"/>
      <c r="Q115" s="676">
        <v>2.79</v>
      </c>
      <c r="R115" s="20">
        <f t="shared" si="15"/>
        <v>0</v>
      </c>
      <c r="S115" s="20">
        <v>1</v>
      </c>
      <c r="T115" s="20">
        <f t="shared" si="14"/>
        <v>0</v>
      </c>
      <c r="AA115" s="15"/>
      <c r="AB115" s="15"/>
      <c r="AC115" s="15"/>
      <c r="AG115" s="757" t="s">
        <v>978</v>
      </c>
      <c r="AH115" s="377" t="s">
        <v>979</v>
      </c>
      <c r="AI115" s="378">
        <v>0.28999999999999998</v>
      </c>
    </row>
    <row r="116" spans="1:35" ht="15" customHeight="1">
      <c r="A116" s="27"/>
      <c r="B116" s="82"/>
      <c r="C116" s="1264"/>
      <c r="D116" s="97"/>
      <c r="E116" s="89"/>
      <c r="F116" s="1256" t="s">
        <v>66</v>
      </c>
      <c r="G116" s="1254"/>
      <c r="H116" s="13"/>
      <c r="I116" s="18"/>
      <c r="J116" s="8" t="s">
        <v>1445</v>
      </c>
      <c r="K116" s="9"/>
      <c r="L116" s="163" t="s">
        <v>309</v>
      </c>
      <c r="M116" s="164" t="s">
        <v>298</v>
      </c>
      <c r="N116" s="77"/>
      <c r="O116" s="78" t="s">
        <v>309</v>
      </c>
      <c r="P116" s="9"/>
      <c r="Q116" s="676">
        <v>1.96</v>
      </c>
      <c r="R116" s="20">
        <f t="shared" si="15"/>
        <v>0</v>
      </c>
      <c r="S116" s="20">
        <v>1</v>
      </c>
      <c r="T116" s="20">
        <f t="shared" si="14"/>
        <v>0</v>
      </c>
      <c r="AA116" s="15"/>
      <c r="AB116" s="15"/>
      <c r="AC116" s="15"/>
      <c r="AG116" s="757" t="s">
        <v>980</v>
      </c>
      <c r="AH116" s="377" t="s">
        <v>981</v>
      </c>
      <c r="AI116" s="378">
        <v>0.378</v>
      </c>
    </row>
    <row r="117" spans="1:35" ht="15" customHeight="1">
      <c r="A117" s="27"/>
      <c r="B117" s="72"/>
      <c r="C117" s="749" t="s">
        <v>1637</v>
      </c>
      <c r="D117" s="97"/>
      <c r="E117" s="91"/>
      <c r="F117" s="1259" t="s">
        <v>305</v>
      </c>
      <c r="G117" s="1254"/>
      <c r="H117" s="73"/>
      <c r="I117" s="18"/>
      <c r="J117" s="75" t="s">
        <v>74</v>
      </c>
      <c r="K117" s="74"/>
      <c r="L117" s="163" t="s">
        <v>309</v>
      </c>
      <c r="M117" s="164" t="s">
        <v>298</v>
      </c>
      <c r="N117" s="79"/>
      <c r="O117" s="78" t="s">
        <v>309</v>
      </c>
      <c r="P117" s="74"/>
      <c r="Q117" s="676">
        <v>2300</v>
      </c>
      <c r="R117" s="20">
        <f t="shared" si="15"/>
        <v>0</v>
      </c>
      <c r="S117" s="20">
        <v>1</v>
      </c>
      <c r="T117" s="20">
        <f t="shared" si="14"/>
        <v>0</v>
      </c>
      <c r="AA117" s="15"/>
      <c r="AB117" s="15"/>
      <c r="AC117" s="15"/>
      <c r="AG117" s="757" t="s">
        <v>982</v>
      </c>
      <c r="AH117" s="377" t="s">
        <v>983</v>
      </c>
      <c r="AI117" s="378">
        <v>0.41</v>
      </c>
    </row>
    <row r="118" spans="1:35" ht="15" customHeight="1">
      <c r="A118" s="23"/>
      <c r="B118" s="70"/>
      <c r="C118" s="740" t="s">
        <v>1484</v>
      </c>
      <c r="D118" s="96"/>
      <c r="E118" s="88" t="s">
        <v>1487</v>
      </c>
      <c r="F118" s="1259" t="s">
        <v>1484</v>
      </c>
      <c r="G118" s="1254"/>
      <c r="H118" s="73"/>
      <c r="I118" s="18"/>
      <c r="J118" s="75" t="s">
        <v>74</v>
      </c>
      <c r="K118" s="74"/>
      <c r="L118" s="163" t="s">
        <v>309</v>
      </c>
      <c r="M118" s="164" t="s">
        <v>298</v>
      </c>
      <c r="N118" s="79"/>
      <c r="O118" s="78" t="s">
        <v>309</v>
      </c>
      <c r="P118" s="74"/>
      <c r="Q118" s="676">
        <v>1090</v>
      </c>
      <c r="R118" s="20">
        <f t="shared" si="15"/>
        <v>0</v>
      </c>
      <c r="S118" s="20">
        <v>1</v>
      </c>
      <c r="T118" s="20">
        <f t="shared" si="14"/>
        <v>0</v>
      </c>
      <c r="AA118" s="15"/>
      <c r="AB118" s="15"/>
      <c r="AC118" s="15"/>
      <c r="AG118" s="757" t="s">
        <v>984</v>
      </c>
      <c r="AH118" s="377" t="s">
        <v>985</v>
      </c>
      <c r="AI118" s="378">
        <v>0.39</v>
      </c>
    </row>
    <row r="119" spans="1:35" ht="15" customHeight="1">
      <c r="A119" s="27"/>
      <c r="B119" s="82"/>
      <c r="C119" s="742"/>
      <c r="D119" s="98"/>
      <c r="E119" s="87"/>
      <c r="F119" s="1260" t="s">
        <v>2198</v>
      </c>
      <c r="G119" s="1261"/>
      <c r="H119" s="73"/>
      <c r="I119" s="18"/>
      <c r="J119" s="75" t="s">
        <v>74</v>
      </c>
      <c r="K119" s="74"/>
      <c r="L119" s="163" t="s">
        <v>309</v>
      </c>
      <c r="M119" s="164" t="s">
        <v>298</v>
      </c>
      <c r="N119" s="79"/>
      <c r="O119" s="78" t="s">
        <v>309</v>
      </c>
      <c r="P119" s="74"/>
      <c r="Q119" s="676">
        <v>760</v>
      </c>
      <c r="R119" s="20">
        <f t="shared" si="15"/>
        <v>0</v>
      </c>
      <c r="S119" s="20">
        <v>1</v>
      </c>
      <c r="T119" s="20">
        <f t="shared" si="14"/>
        <v>0</v>
      </c>
      <c r="AA119" s="15"/>
      <c r="AB119" s="15"/>
      <c r="AC119" s="15"/>
      <c r="AG119" s="757" t="s">
        <v>986</v>
      </c>
      <c r="AH119" s="377" t="s">
        <v>987</v>
      </c>
      <c r="AI119" s="378">
        <v>0.48399999999999999</v>
      </c>
    </row>
    <row r="120" spans="1:35" ht="15" customHeight="1">
      <c r="A120" s="21"/>
      <c r="B120" s="83"/>
      <c r="C120" s="749" t="s">
        <v>16</v>
      </c>
      <c r="D120" s="97"/>
      <c r="E120" s="91"/>
      <c r="F120" s="1259" t="s">
        <v>1636</v>
      </c>
      <c r="G120" s="1295"/>
      <c r="H120" s="73"/>
      <c r="I120" s="18"/>
      <c r="J120" s="8" t="s">
        <v>74</v>
      </c>
      <c r="K120" s="74"/>
      <c r="L120" s="163" t="s">
        <v>309</v>
      </c>
      <c r="M120" s="164" t="s">
        <v>298</v>
      </c>
      <c r="N120" s="77"/>
      <c r="O120" s="78" t="s">
        <v>309</v>
      </c>
      <c r="P120" s="9"/>
      <c r="Q120" s="676">
        <v>1000</v>
      </c>
      <c r="R120" s="20">
        <f>IF(ISERROR(I120*Q120),"",ROUND(I120*Q120,1))</f>
        <v>0</v>
      </c>
      <c r="S120" s="20">
        <v>1</v>
      </c>
      <c r="T120" s="20">
        <f>IF(ISERROR(R120*S120),"",ROUND(R120*S120,1))</f>
        <v>0</v>
      </c>
      <c r="AA120" s="15"/>
      <c r="AB120" s="15"/>
      <c r="AC120" s="15"/>
      <c r="AG120" s="757" t="s">
        <v>988</v>
      </c>
      <c r="AH120" s="377" t="s">
        <v>989</v>
      </c>
      <c r="AI120" s="378">
        <v>0.48399999999999999</v>
      </c>
    </row>
    <row r="121" spans="1:35" ht="15" customHeight="1">
      <c r="A121" s="27"/>
      <c r="B121" s="82"/>
      <c r="C121" s="729" t="s">
        <v>1485</v>
      </c>
      <c r="D121" s="96"/>
      <c r="E121" s="88" t="s">
        <v>1488</v>
      </c>
      <c r="F121" s="1294" t="s">
        <v>1638</v>
      </c>
      <c r="G121" s="1261"/>
      <c r="H121" s="13"/>
      <c r="I121" s="18"/>
      <c r="J121" s="8" t="s">
        <v>74</v>
      </c>
      <c r="K121" s="9"/>
      <c r="L121" s="163" t="s">
        <v>309</v>
      </c>
      <c r="M121" s="164" t="s">
        <v>298</v>
      </c>
      <c r="N121" s="77"/>
      <c r="O121" s="78" t="s">
        <v>309</v>
      </c>
      <c r="P121" s="9"/>
      <c r="Q121" s="676">
        <v>1430</v>
      </c>
      <c r="R121" s="20">
        <f>IF(ISERROR(I121*Q121),"",ROUND(I121*Q121,1))</f>
        <v>0</v>
      </c>
      <c r="S121" s="20">
        <v>1</v>
      </c>
      <c r="T121" s="20">
        <f t="shared" si="14"/>
        <v>0</v>
      </c>
      <c r="AA121" s="15"/>
      <c r="AB121" s="15"/>
      <c r="AC121" s="15"/>
      <c r="AG121" s="757" t="s">
        <v>990</v>
      </c>
      <c r="AH121" s="377" t="s">
        <v>991</v>
      </c>
      <c r="AI121" s="378">
        <v>0</v>
      </c>
    </row>
    <row r="122" spans="1:35" ht="15" customHeight="1">
      <c r="A122" s="27"/>
      <c r="B122" s="82"/>
      <c r="C122" s="742"/>
      <c r="D122" s="98"/>
      <c r="E122" s="87"/>
      <c r="F122" s="1294" t="s">
        <v>1639</v>
      </c>
      <c r="G122" s="1261"/>
      <c r="H122" s="13"/>
      <c r="I122" s="18"/>
      <c r="J122" s="8" t="s">
        <v>74</v>
      </c>
      <c r="K122" s="9"/>
      <c r="L122" s="163" t="s">
        <v>309</v>
      </c>
      <c r="M122" s="164" t="s">
        <v>298</v>
      </c>
      <c r="N122" s="77"/>
      <c r="O122" s="78" t="s">
        <v>309</v>
      </c>
      <c r="P122" s="9"/>
      <c r="Q122" s="676">
        <v>1340</v>
      </c>
      <c r="R122" s="20">
        <f>IF(ISERROR(I122*Q122),"",ROUND(I122*Q122,1))</f>
        <v>0</v>
      </c>
      <c r="S122" s="20">
        <v>1</v>
      </c>
      <c r="T122" s="20">
        <f t="shared" si="14"/>
        <v>0</v>
      </c>
      <c r="AA122" s="15"/>
      <c r="AB122" s="15"/>
      <c r="AC122" s="15"/>
      <c r="AG122" s="757" t="s">
        <v>992</v>
      </c>
      <c r="AH122" s="377" t="s">
        <v>993</v>
      </c>
      <c r="AI122" s="378">
        <v>0.19799999999999998</v>
      </c>
    </row>
    <row r="123" spans="1:35" ht="15" customHeight="1">
      <c r="A123" s="21"/>
      <c r="B123" s="83"/>
      <c r="C123" s="729" t="s">
        <v>1489</v>
      </c>
      <c r="D123" s="97"/>
      <c r="E123" s="88" t="s">
        <v>1490</v>
      </c>
      <c r="F123" s="1256" t="s">
        <v>1491</v>
      </c>
      <c r="G123" s="1254"/>
      <c r="H123" s="13"/>
      <c r="I123" s="18"/>
      <c r="J123" s="8" t="s">
        <v>74</v>
      </c>
      <c r="K123" s="9"/>
      <c r="L123" s="163" t="s">
        <v>309</v>
      </c>
      <c r="M123" s="164" t="s">
        <v>298</v>
      </c>
      <c r="N123" s="77"/>
      <c r="O123" s="78" t="s">
        <v>309</v>
      </c>
      <c r="P123" s="9"/>
      <c r="Q123" s="676">
        <v>1560</v>
      </c>
      <c r="R123" s="20">
        <f t="shared" si="15"/>
        <v>0</v>
      </c>
      <c r="S123" s="20">
        <v>1</v>
      </c>
      <c r="T123" s="20">
        <f t="shared" si="14"/>
        <v>0</v>
      </c>
      <c r="AA123" s="15"/>
      <c r="AB123" s="15"/>
      <c r="AC123" s="15"/>
      <c r="AG123" s="757" t="s">
        <v>994</v>
      </c>
      <c r="AH123" s="377" t="s">
        <v>995</v>
      </c>
      <c r="AI123" s="378">
        <v>0</v>
      </c>
    </row>
    <row r="124" spans="1:35" ht="15" customHeight="1">
      <c r="A124" s="27"/>
      <c r="B124" s="82"/>
      <c r="C124" s="740"/>
      <c r="D124" s="97"/>
      <c r="E124" s="89"/>
      <c r="F124" s="1256" t="s">
        <v>1486</v>
      </c>
      <c r="G124" s="1254"/>
      <c r="H124" s="13"/>
      <c r="I124" s="18"/>
      <c r="J124" s="8" t="s">
        <v>74</v>
      </c>
      <c r="K124" s="9"/>
      <c r="L124" s="163" t="s">
        <v>309</v>
      </c>
      <c r="M124" s="164" t="s">
        <v>298</v>
      </c>
      <c r="N124" s="77"/>
      <c r="O124" s="78" t="s">
        <v>309</v>
      </c>
      <c r="P124" s="9"/>
      <c r="Q124" s="676">
        <v>2060</v>
      </c>
      <c r="R124" s="20">
        <f t="shared" si="15"/>
        <v>0</v>
      </c>
      <c r="S124" s="20">
        <v>1</v>
      </c>
      <c r="T124" s="20">
        <f t="shared" ref="T124:T135" si="16">IF(ISERROR(R124*S124),"",ROUND(R124*S124,1))</f>
        <v>0</v>
      </c>
      <c r="AA124" s="15"/>
      <c r="AB124" s="15"/>
      <c r="AC124" s="15"/>
      <c r="AG124" s="757" t="s">
        <v>996</v>
      </c>
      <c r="AH124" s="377" t="s">
        <v>997</v>
      </c>
      <c r="AI124" s="378">
        <v>0</v>
      </c>
    </row>
    <row r="125" spans="1:35" ht="15" customHeight="1">
      <c r="A125" s="27"/>
      <c r="B125" s="82"/>
      <c r="C125" s="740"/>
      <c r="D125" s="97"/>
      <c r="E125" s="89"/>
      <c r="F125" s="1256" t="s">
        <v>1492</v>
      </c>
      <c r="G125" s="1254"/>
      <c r="H125" s="13"/>
      <c r="I125" s="18"/>
      <c r="J125" s="8" t="s">
        <v>74</v>
      </c>
      <c r="K125" s="9"/>
      <c r="L125" s="163" t="s">
        <v>309</v>
      </c>
      <c r="M125" s="164" t="s">
        <v>298</v>
      </c>
      <c r="N125" s="77"/>
      <c r="O125" s="78" t="s">
        <v>309</v>
      </c>
      <c r="P125" s="9"/>
      <c r="Q125" s="676">
        <v>860</v>
      </c>
      <c r="R125" s="20">
        <f t="shared" si="15"/>
        <v>0</v>
      </c>
      <c r="S125" s="20">
        <v>1</v>
      </c>
      <c r="T125" s="20">
        <f t="shared" si="16"/>
        <v>0</v>
      </c>
      <c r="AA125" s="15"/>
      <c r="AB125" s="15"/>
      <c r="AC125" s="15"/>
      <c r="AG125" s="757" t="s">
        <v>998</v>
      </c>
      <c r="AH125" s="377" t="s">
        <v>999</v>
      </c>
      <c r="AI125" s="378">
        <v>0.309</v>
      </c>
    </row>
    <row r="126" spans="1:35" ht="15" customHeight="1">
      <c r="A126" s="27"/>
      <c r="B126" s="82"/>
      <c r="C126" s="740"/>
      <c r="D126" s="97"/>
      <c r="E126" s="89"/>
      <c r="F126" s="1256" t="s">
        <v>1493</v>
      </c>
      <c r="G126" s="1254"/>
      <c r="H126" s="13"/>
      <c r="I126" s="18"/>
      <c r="J126" s="8" t="s">
        <v>74</v>
      </c>
      <c r="K126" s="9"/>
      <c r="L126" s="163" t="s">
        <v>309</v>
      </c>
      <c r="M126" s="164" t="s">
        <v>298</v>
      </c>
      <c r="N126" s="77"/>
      <c r="O126" s="78" t="s">
        <v>309</v>
      </c>
      <c r="P126" s="9"/>
      <c r="Q126" s="676">
        <v>940</v>
      </c>
      <c r="R126" s="20">
        <f t="shared" si="15"/>
        <v>0</v>
      </c>
      <c r="S126" s="20">
        <v>1</v>
      </c>
      <c r="T126" s="20">
        <f t="shared" si="16"/>
        <v>0</v>
      </c>
      <c r="AA126" s="15"/>
      <c r="AB126" s="15"/>
      <c r="AC126" s="15"/>
      <c r="AG126" s="757" t="s">
        <v>1000</v>
      </c>
      <c r="AH126" s="377" t="s">
        <v>1001</v>
      </c>
      <c r="AI126" s="378">
        <v>0</v>
      </c>
    </row>
    <row r="127" spans="1:35" ht="15" customHeight="1">
      <c r="A127" s="54"/>
      <c r="B127" s="71"/>
      <c r="C127" s="740"/>
      <c r="D127" s="97"/>
      <c r="E127" s="89"/>
      <c r="F127" s="1256" t="s">
        <v>1494</v>
      </c>
      <c r="G127" s="1254"/>
      <c r="H127" s="13"/>
      <c r="I127" s="18"/>
      <c r="J127" s="8" t="s">
        <v>74</v>
      </c>
      <c r="K127" s="9"/>
      <c r="L127" s="163" t="s">
        <v>309</v>
      </c>
      <c r="M127" s="164" t="s">
        <v>298</v>
      </c>
      <c r="N127" s="77"/>
      <c r="O127" s="78" t="s">
        <v>309</v>
      </c>
      <c r="P127" s="9"/>
      <c r="Q127" s="676">
        <v>960</v>
      </c>
      <c r="R127" s="20">
        <f t="shared" si="15"/>
        <v>0</v>
      </c>
      <c r="S127" s="20">
        <v>1</v>
      </c>
      <c r="T127" s="20">
        <f t="shared" si="16"/>
        <v>0</v>
      </c>
      <c r="AA127" s="15"/>
      <c r="AB127" s="15"/>
      <c r="AC127" s="15"/>
      <c r="AG127" s="757" t="s">
        <v>1002</v>
      </c>
      <c r="AH127" s="377" t="s">
        <v>1003</v>
      </c>
      <c r="AI127" s="378">
        <v>0.221</v>
      </c>
    </row>
    <row r="128" spans="1:35" ht="15" customHeight="1">
      <c r="A128" s="62"/>
      <c r="B128" s="72"/>
      <c r="C128" s="740"/>
      <c r="D128" s="97"/>
      <c r="E128" s="89"/>
      <c r="F128" s="1256" t="s">
        <v>1495</v>
      </c>
      <c r="G128" s="1254"/>
      <c r="H128" s="13"/>
      <c r="I128" s="18"/>
      <c r="J128" s="8" t="s">
        <v>74</v>
      </c>
      <c r="K128" s="9"/>
      <c r="L128" s="163" t="s">
        <v>309</v>
      </c>
      <c r="M128" s="164" t="s">
        <v>298</v>
      </c>
      <c r="N128" s="77"/>
      <c r="O128" s="78" t="s">
        <v>309</v>
      </c>
      <c r="P128" s="9"/>
      <c r="Q128" s="676">
        <v>1560</v>
      </c>
      <c r="R128" s="20">
        <f t="shared" si="15"/>
        <v>0</v>
      </c>
      <c r="S128" s="20">
        <v>1</v>
      </c>
      <c r="T128" s="20">
        <f t="shared" si="16"/>
        <v>0</v>
      </c>
      <c r="AA128" s="15"/>
      <c r="AB128" s="15"/>
      <c r="AC128" s="15"/>
      <c r="AG128" s="757" t="s">
        <v>1004</v>
      </c>
      <c r="AH128" s="377" t="s">
        <v>1005</v>
      </c>
      <c r="AI128" s="378">
        <v>0.49099999999999999</v>
      </c>
    </row>
    <row r="129" spans="1:35" ht="15" customHeight="1">
      <c r="A129" s="54"/>
      <c r="B129" s="71"/>
      <c r="C129" s="740"/>
      <c r="D129" s="97"/>
      <c r="E129" s="89"/>
      <c r="F129" s="1256" t="s">
        <v>1496</v>
      </c>
      <c r="G129" s="1254"/>
      <c r="H129" s="13"/>
      <c r="I129" s="18"/>
      <c r="J129" s="8" t="s">
        <v>74</v>
      </c>
      <c r="K129" s="9"/>
      <c r="L129" s="163" t="s">
        <v>309</v>
      </c>
      <c r="M129" s="164" t="s">
        <v>298</v>
      </c>
      <c r="N129" s="77"/>
      <c r="O129" s="78" t="s">
        <v>309</v>
      </c>
      <c r="P129" s="9"/>
      <c r="Q129" s="676">
        <v>65</v>
      </c>
      <c r="R129" s="20">
        <f t="shared" si="15"/>
        <v>0</v>
      </c>
      <c r="S129" s="20">
        <v>1</v>
      </c>
      <c r="T129" s="20">
        <f t="shared" si="16"/>
        <v>0</v>
      </c>
      <c r="AA129" s="15"/>
      <c r="AB129" s="15"/>
      <c r="AC129" s="15"/>
      <c r="AG129" s="757" t="s">
        <v>1006</v>
      </c>
      <c r="AH129" s="377" t="s">
        <v>1007</v>
      </c>
      <c r="AI129" s="378">
        <v>0.49099999999999999</v>
      </c>
    </row>
    <row r="130" spans="1:35" ht="15" customHeight="1">
      <c r="A130" s="22"/>
      <c r="B130" s="84"/>
      <c r="C130" s="740"/>
      <c r="D130" s="97"/>
      <c r="E130" s="89"/>
      <c r="F130" s="1256" t="s">
        <v>1497</v>
      </c>
      <c r="G130" s="1254"/>
      <c r="H130" s="13"/>
      <c r="I130" s="18"/>
      <c r="J130" s="8" t="s">
        <v>74</v>
      </c>
      <c r="K130" s="9"/>
      <c r="L130" s="163" t="s">
        <v>309</v>
      </c>
      <c r="M130" s="164" t="s">
        <v>298</v>
      </c>
      <c r="N130" s="77"/>
      <c r="O130" s="78" t="s">
        <v>309</v>
      </c>
      <c r="P130" s="9"/>
      <c r="Q130" s="676">
        <v>330</v>
      </c>
      <c r="R130" s="20">
        <f t="shared" si="15"/>
        <v>0</v>
      </c>
      <c r="S130" s="20">
        <v>1</v>
      </c>
      <c r="T130" s="20">
        <f t="shared" si="16"/>
        <v>0</v>
      </c>
      <c r="AA130" s="15"/>
      <c r="AB130" s="15"/>
      <c r="AC130" s="15"/>
      <c r="AG130" s="757" t="s">
        <v>1008</v>
      </c>
      <c r="AH130" s="377" t="s">
        <v>1009</v>
      </c>
      <c r="AI130" s="378">
        <v>0.50700000000000001</v>
      </c>
    </row>
    <row r="131" spans="1:35" ht="15" customHeight="1">
      <c r="A131" s="22"/>
      <c r="B131" s="84"/>
      <c r="C131" s="740"/>
      <c r="D131" s="97"/>
      <c r="E131" s="89"/>
      <c r="F131" s="1256" t="s">
        <v>1498</v>
      </c>
      <c r="G131" s="1254"/>
      <c r="H131" s="13"/>
      <c r="I131" s="18"/>
      <c r="J131" s="8" t="s">
        <v>74</v>
      </c>
      <c r="K131" s="9"/>
      <c r="L131" s="163" t="s">
        <v>309</v>
      </c>
      <c r="M131" s="164" t="s">
        <v>298</v>
      </c>
      <c r="N131" s="77"/>
      <c r="O131" s="78" t="s">
        <v>309</v>
      </c>
      <c r="P131" s="9"/>
      <c r="Q131" s="676">
        <v>730</v>
      </c>
      <c r="R131" s="20">
        <f t="shared" si="15"/>
        <v>0</v>
      </c>
      <c r="S131" s="20">
        <v>1</v>
      </c>
      <c r="T131" s="20">
        <f t="shared" si="16"/>
        <v>0</v>
      </c>
      <c r="AA131" s="15"/>
      <c r="AB131" s="15"/>
      <c r="AC131" s="15"/>
      <c r="AG131" s="757" t="s">
        <v>1010</v>
      </c>
      <c r="AH131" s="377" t="s">
        <v>1011</v>
      </c>
      <c r="AI131" s="378">
        <v>0</v>
      </c>
    </row>
    <row r="132" spans="1:35" ht="15" customHeight="1">
      <c r="A132" s="22"/>
      <c r="B132" s="84"/>
      <c r="C132" s="740"/>
      <c r="D132" s="97"/>
      <c r="E132" s="89"/>
      <c r="F132" s="1256" t="s">
        <v>477</v>
      </c>
      <c r="G132" s="1254"/>
      <c r="H132" s="13"/>
      <c r="I132" s="18"/>
      <c r="J132" s="8" t="s">
        <v>74</v>
      </c>
      <c r="K132" s="9"/>
      <c r="L132" s="163" t="s">
        <v>309</v>
      </c>
      <c r="M132" s="164" t="s">
        <v>298</v>
      </c>
      <c r="N132" s="77"/>
      <c r="O132" s="78" t="s">
        <v>309</v>
      </c>
      <c r="P132" s="9"/>
      <c r="Q132" s="676">
        <v>2100</v>
      </c>
      <c r="R132" s="20">
        <f t="shared" si="15"/>
        <v>0</v>
      </c>
      <c r="S132" s="20">
        <v>1</v>
      </c>
      <c r="T132" s="20">
        <f t="shared" si="16"/>
        <v>0</v>
      </c>
      <c r="AA132" s="15"/>
      <c r="AB132" s="15"/>
      <c r="AC132" s="15"/>
      <c r="AG132" s="757" t="s">
        <v>1012</v>
      </c>
      <c r="AH132" s="377" t="s">
        <v>1013</v>
      </c>
      <c r="AI132" s="378">
        <v>0.50700000000000001</v>
      </c>
    </row>
    <row r="133" spans="1:35" ht="15" customHeight="1">
      <c r="A133" s="22"/>
      <c r="B133" s="84"/>
      <c r="C133" s="740"/>
      <c r="D133" s="97"/>
      <c r="E133" s="89"/>
      <c r="F133" s="1256" t="s">
        <v>1499</v>
      </c>
      <c r="G133" s="1254"/>
      <c r="H133" s="13"/>
      <c r="I133" s="18"/>
      <c r="J133" s="8" t="s">
        <v>74</v>
      </c>
      <c r="K133" s="9"/>
      <c r="L133" s="163" t="s">
        <v>309</v>
      </c>
      <c r="M133" s="164" t="s">
        <v>298</v>
      </c>
      <c r="N133" s="77"/>
      <c r="O133" s="78" t="s">
        <v>309</v>
      </c>
      <c r="P133" s="9"/>
      <c r="Q133" s="676">
        <v>370</v>
      </c>
      <c r="R133" s="20">
        <f t="shared" si="15"/>
        <v>0</v>
      </c>
      <c r="S133" s="20">
        <v>1</v>
      </c>
      <c r="T133" s="20">
        <f t="shared" si="16"/>
        <v>0</v>
      </c>
      <c r="AA133" s="15"/>
      <c r="AB133" s="15"/>
      <c r="AC133" s="15"/>
      <c r="AG133" s="757" t="s">
        <v>1014</v>
      </c>
      <c r="AH133" s="377" t="s">
        <v>1015</v>
      </c>
      <c r="AI133" s="378">
        <v>0</v>
      </c>
    </row>
    <row r="134" spans="1:35" ht="15" customHeight="1">
      <c r="A134" s="22"/>
      <c r="B134" s="84"/>
      <c r="C134" s="740"/>
      <c r="D134" s="97"/>
      <c r="E134" s="89"/>
      <c r="F134" s="1256" t="s">
        <v>1500</v>
      </c>
      <c r="G134" s="1254"/>
      <c r="H134" s="13"/>
      <c r="I134" s="18"/>
      <c r="J134" s="8" t="s">
        <v>74</v>
      </c>
      <c r="K134" s="9"/>
      <c r="L134" s="163" t="s">
        <v>309</v>
      </c>
      <c r="M134" s="164" t="s">
        <v>298</v>
      </c>
      <c r="N134" s="77"/>
      <c r="O134" s="78" t="s">
        <v>309</v>
      </c>
      <c r="P134" s="9"/>
      <c r="Q134" s="676">
        <v>1100</v>
      </c>
      <c r="R134" s="20">
        <f t="shared" si="15"/>
        <v>0</v>
      </c>
      <c r="S134" s="20">
        <v>1</v>
      </c>
      <c r="T134" s="20">
        <f t="shared" si="16"/>
        <v>0</v>
      </c>
      <c r="AA134" s="15"/>
      <c r="AB134" s="15"/>
      <c r="AC134" s="15"/>
      <c r="AG134" s="757" t="s">
        <v>1016</v>
      </c>
      <c r="AH134" s="377" t="s">
        <v>1017</v>
      </c>
      <c r="AI134" s="378">
        <v>0</v>
      </c>
    </row>
    <row r="135" spans="1:35" ht="30.75" customHeight="1">
      <c r="A135" s="22"/>
      <c r="B135" s="84"/>
      <c r="C135" s="740"/>
      <c r="D135" s="97"/>
      <c r="E135" s="89"/>
      <c r="F135" s="1256" t="s">
        <v>1475</v>
      </c>
      <c r="G135" s="1254"/>
      <c r="H135" s="13"/>
      <c r="I135" s="18"/>
      <c r="J135" s="8" t="s">
        <v>333</v>
      </c>
      <c r="K135" s="9"/>
      <c r="L135" s="163" t="s">
        <v>309</v>
      </c>
      <c r="M135" s="164" t="s">
        <v>298</v>
      </c>
      <c r="N135" s="77"/>
      <c r="O135" s="78" t="s">
        <v>309</v>
      </c>
      <c r="P135" s="9"/>
      <c r="Q135" s="676">
        <v>0.85</v>
      </c>
      <c r="R135" s="20">
        <f t="shared" si="15"/>
        <v>0</v>
      </c>
      <c r="S135" s="20">
        <v>1</v>
      </c>
      <c r="T135" s="20">
        <f t="shared" si="16"/>
        <v>0</v>
      </c>
      <c r="AA135" s="15"/>
      <c r="AB135" s="15"/>
      <c r="AC135" s="15"/>
      <c r="AG135" s="757" t="s">
        <v>1018</v>
      </c>
      <c r="AH135" s="377" t="s">
        <v>1019</v>
      </c>
      <c r="AI135" s="378">
        <v>0</v>
      </c>
    </row>
    <row r="136" spans="1:35" ht="32.25" customHeight="1">
      <c r="A136" s="22"/>
      <c r="B136" s="84"/>
      <c r="C136" s="741" t="s">
        <v>2157</v>
      </c>
      <c r="D136" s="97"/>
      <c r="E136" s="91"/>
      <c r="F136" s="1256" t="s">
        <v>306</v>
      </c>
      <c r="G136" s="1257"/>
      <c r="H136" s="13"/>
      <c r="I136" s="18"/>
      <c r="J136" s="8" t="s">
        <v>74</v>
      </c>
      <c r="K136" s="9"/>
      <c r="L136" s="163" t="s">
        <v>309</v>
      </c>
      <c r="M136" s="164" t="s">
        <v>298</v>
      </c>
      <c r="N136" s="77"/>
      <c r="O136" s="78" t="s">
        <v>309</v>
      </c>
      <c r="P136" s="9"/>
      <c r="Q136" s="676">
        <v>3380</v>
      </c>
      <c r="R136" s="20">
        <f t="shared" si="15"/>
        <v>0</v>
      </c>
      <c r="S136" s="20">
        <v>1</v>
      </c>
      <c r="T136" s="20">
        <f t="shared" ref="T136:T164" si="17">IF(ISERROR(R136*S136),"",ROUND(R136*S136,1))</f>
        <v>0</v>
      </c>
      <c r="AA136" s="15"/>
      <c r="AB136" s="15"/>
      <c r="AC136" s="15"/>
      <c r="AG136" s="757" t="s">
        <v>1020</v>
      </c>
      <c r="AH136" s="377" t="s">
        <v>1021</v>
      </c>
      <c r="AI136" s="378">
        <v>0.47199999999999998</v>
      </c>
    </row>
    <row r="137" spans="1:35" ht="15" customHeight="1">
      <c r="A137" s="22"/>
      <c r="B137" s="84"/>
      <c r="C137" s="749" t="s">
        <v>2158</v>
      </c>
      <c r="D137" s="609"/>
      <c r="E137" s="91"/>
      <c r="F137" s="1256" t="s">
        <v>1501</v>
      </c>
      <c r="G137" s="1257"/>
      <c r="H137" s="613"/>
      <c r="I137" s="674"/>
      <c r="J137" s="8" t="s">
        <v>74</v>
      </c>
      <c r="K137" s="688"/>
      <c r="L137" s="689" t="s">
        <v>309</v>
      </c>
      <c r="M137" s="690" t="s">
        <v>298</v>
      </c>
      <c r="N137" s="691"/>
      <c r="O137" s="692" t="s">
        <v>309</v>
      </c>
      <c r="P137" s="688"/>
      <c r="Q137" s="731">
        <f>44/12*1000</f>
        <v>3666.6666666666665</v>
      </c>
      <c r="R137" s="693">
        <f>IF(ISERROR(I137*Q137),"",ROUND(I137*Q137,1))</f>
        <v>0</v>
      </c>
      <c r="S137" s="693">
        <v>1</v>
      </c>
      <c r="T137" s="693">
        <f t="shared" si="17"/>
        <v>0</v>
      </c>
      <c r="AA137" s="15"/>
      <c r="AB137" s="15"/>
      <c r="AC137" s="15"/>
      <c r="AG137" s="757" t="s">
        <v>1022</v>
      </c>
      <c r="AH137" s="377" t="s">
        <v>1023</v>
      </c>
      <c r="AI137" s="378">
        <v>0.47199999999999998</v>
      </c>
    </row>
    <row r="138" spans="1:35" ht="15" customHeight="1">
      <c r="A138" s="22"/>
      <c r="B138" s="84"/>
      <c r="C138" s="729" t="s">
        <v>1502</v>
      </c>
      <c r="D138" s="737"/>
      <c r="E138" s="88"/>
      <c r="F138" s="1256" t="s">
        <v>303</v>
      </c>
      <c r="G138" s="1257"/>
      <c r="H138" s="613"/>
      <c r="I138" s="674"/>
      <c r="J138" s="8" t="s">
        <v>74</v>
      </c>
      <c r="K138" s="688"/>
      <c r="L138" s="689" t="s">
        <v>309</v>
      </c>
      <c r="M138" s="690" t="s">
        <v>298</v>
      </c>
      <c r="N138" s="691"/>
      <c r="O138" s="692" t="s">
        <v>309</v>
      </c>
      <c r="P138" s="688"/>
      <c r="Q138" s="731">
        <v>440</v>
      </c>
      <c r="R138" s="693">
        <f>IF(ISERROR(I138*Q138),"",ROUND(I138*Q138,1))</f>
        <v>0</v>
      </c>
      <c r="S138" s="693">
        <v>1</v>
      </c>
      <c r="T138" s="693">
        <f t="shared" si="17"/>
        <v>0</v>
      </c>
      <c r="AA138" s="15"/>
      <c r="AB138" s="15"/>
      <c r="AC138" s="15"/>
      <c r="AG138" s="757" t="s">
        <v>1024</v>
      </c>
      <c r="AH138" s="377" t="s">
        <v>1025</v>
      </c>
      <c r="AI138" s="378">
        <v>0</v>
      </c>
    </row>
    <row r="139" spans="1:35" ht="15.75" customHeight="1">
      <c r="A139" s="22"/>
      <c r="B139" s="84"/>
      <c r="C139" s="742"/>
      <c r="D139" s="738"/>
      <c r="E139" s="87"/>
      <c r="F139" s="1256" t="s">
        <v>304</v>
      </c>
      <c r="G139" s="1257"/>
      <c r="H139" s="613"/>
      <c r="I139" s="674"/>
      <c r="J139" s="8" t="s">
        <v>74</v>
      </c>
      <c r="K139" s="688"/>
      <c r="L139" s="689" t="s">
        <v>309</v>
      </c>
      <c r="M139" s="690" t="s">
        <v>298</v>
      </c>
      <c r="N139" s="691"/>
      <c r="O139" s="692" t="s">
        <v>309</v>
      </c>
      <c r="P139" s="688"/>
      <c r="Q139" s="731">
        <v>471</v>
      </c>
      <c r="R139" s="693">
        <f>IF(ISERROR(I139*Q139),"",ROUND(I139*Q139,1))</f>
        <v>0</v>
      </c>
      <c r="S139" s="693">
        <v>1</v>
      </c>
      <c r="T139" s="693">
        <f t="shared" si="17"/>
        <v>0</v>
      </c>
      <c r="AA139" s="15"/>
      <c r="AB139" s="15"/>
      <c r="AC139" s="15"/>
      <c r="AG139" s="757" t="s">
        <v>1026</v>
      </c>
      <c r="AH139" s="377" t="s">
        <v>1027</v>
      </c>
      <c r="AI139" s="378">
        <v>0</v>
      </c>
    </row>
    <row r="140" spans="1:35" ht="16.5" customHeight="1">
      <c r="A140" s="22"/>
      <c r="B140" s="84"/>
      <c r="C140" s="740" t="s">
        <v>1503</v>
      </c>
      <c r="D140" s="738"/>
      <c r="E140" s="95"/>
      <c r="F140" s="1256" t="s">
        <v>1506</v>
      </c>
      <c r="G140" s="1257"/>
      <c r="H140" s="613"/>
      <c r="I140" s="674"/>
      <c r="J140" s="8" t="s">
        <v>1445</v>
      </c>
      <c r="K140" s="688"/>
      <c r="L140" s="689" t="s">
        <v>309</v>
      </c>
      <c r="M140" s="690" t="s">
        <v>298</v>
      </c>
      <c r="N140" s="691"/>
      <c r="O140" s="692" t="s">
        <v>309</v>
      </c>
      <c r="P140" s="688"/>
      <c r="Q140" s="732">
        <v>0.313</v>
      </c>
      <c r="R140" s="693">
        <f>IF(ISERROR(I140*Q140),"",ROUND(I140*Q140,1))</f>
        <v>0</v>
      </c>
      <c r="S140" s="693">
        <v>1</v>
      </c>
      <c r="T140" s="693">
        <f t="shared" si="17"/>
        <v>0</v>
      </c>
      <c r="AA140" s="15"/>
      <c r="AB140" s="15"/>
      <c r="AC140" s="15"/>
      <c r="AG140" s="757" t="s">
        <v>1028</v>
      </c>
      <c r="AH140" s="377" t="s">
        <v>1029</v>
      </c>
      <c r="AI140" s="378">
        <v>0.51400000000000001</v>
      </c>
    </row>
    <row r="141" spans="1:35" ht="15" customHeight="1">
      <c r="A141" s="22"/>
      <c r="B141" s="84"/>
      <c r="C141" s="742" t="s">
        <v>1508</v>
      </c>
      <c r="D141" s="738"/>
      <c r="E141" s="90"/>
      <c r="F141" s="1256" t="s">
        <v>1507</v>
      </c>
      <c r="G141" s="1257"/>
      <c r="H141" s="613"/>
      <c r="I141" s="674"/>
      <c r="J141" s="8" t="s">
        <v>1445</v>
      </c>
      <c r="K141" s="688"/>
      <c r="L141" s="689" t="s">
        <v>309</v>
      </c>
      <c r="M141" s="690" t="s">
        <v>298</v>
      </c>
      <c r="N141" s="691"/>
      <c r="O141" s="692" t="s">
        <v>309</v>
      </c>
      <c r="P141" s="688"/>
      <c r="Q141" s="685">
        <v>1.1599999999999999</v>
      </c>
      <c r="R141" s="693">
        <f>IF(ISERROR(I141*Q141),"",ROUND(I141*Q141,1))</f>
        <v>0</v>
      </c>
      <c r="S141" s="693">
        <v>1</v>
      </c>
      <c r="T141" s="693">
        <f t="shared" si="17"/>
        <v>0</v>
      </c>
      <c r="AA141" s="15"/>
      <c r="AB141" s="15"/>
      <c r="AC141" s="15"/>
      <c r="AG141" s="757" t="s">
        <v>1030</v>
      </c>
      <c r="AH141" s="377" t="s">
        <v>1031</v>
      </c>
      <c r="AI141" s="378">
        <v>0.51300000000000001</v>
      </c>
    </row>
    <row r="142" spans="1:35" ht="17.25" customHeight="1">
      <c r="A142" s="22"/>
      <c r="B142" s="84"/>
      <c r="C142" s="729" t="s">
        <v>1509</v>
      </c>
      <c r="D142" s="609"/>
      <c r="E142" s="88"/>
      <c r="F142" s="1259" t="s">
        <v>1640</v>
      </c>
      <c r="G142" s="1257"/>
      <c r="H142" s="612"/>
      <c r="I142" s="619"/>
      <c r="J142" s="8" t="s">
        <v>59</v>
      </c>
      <c r="K142" s="694"/>
      <c r="L142" s="695" t="s">
        <v>309</v>
      </c>
      <c r="M142" s="696" t="s">
        <v>298</v>
      </c>
      <c r="N142" s="697"/>
      <c r="O142" s="698" t="s">
        <v>309</v>
      </c>
      <c r="P142" s="694"/>
      <c r="Q142" s="676">
        <v>0.58699999999999997</v>
      </c>
      <c r="R142" s="680">
        <f t="shared" si="15"/>
        <v>0</v>
      </c>
      <c r="S142" s="680">
        <v>1</v>
      </c>
      <c r="T142" s="680">
        <f t="shared" si="17"/>
        <v>0</v>
      </c>
      <c r="AA142" s="15"/>
      <c r="AB142" s="15"/>
      <c r="AC142" s="15"/>
      <c r="AG142" s="757" t="s">
        <v>1032</v>
      </c>
      <c r="AH142" s="377" t="s">
        <v>1033</v>
      </c>
      <c r="AI142" s="378">
        <v>0.5109999999999999</v>
      </c>
    </row>
    <row r="143" spans="1:35" ht="17.25" customHeight="1">
      <c r="A143" s="22"/>
      <c r="B143" s="84"/>
      <c r="C143" s="740"/>
      <c r="D143" s="609"/>
      <c r="E143" s="89"/>
      <c r="F143" s="1259" t="s">
        <v>1510</v>
      </c>
      <c r="G143" s="1257"/>
      <c r="H143" s="612"/>
      <c r="I143" s="619"/>
      <c r="J143" s="8" t="s">
        <v>74</v>
      </c>
      <c r="K143" s="694"/>
      <c r="L143" s="695" t="s">
        <v>309</v>
      </c>
      <c r="M143" s="696" t="s">
        <v>298</v>
      </c>
      <c r="N143" s="697"/>
      <c r="O143" s="698" t="s">
        <v>309</v>
      </c>
      <c r="P143" s="694"/>
      <c r="Q143" s="676">
        <v>150</v>
      </c>
      <c r="R143" s="680">
        <f>IF(ISERROR(I143*Q143),"",ROUND(I143*Q143,1))</f>
        <v>0</v>
      </c>
      <c r="S143" s="680">
        <v>1</v>
      </c>
      <c r="T143" s="680">
        <f>IF(ISERROR(R143*S143),"",ROUND(R143*S143,1))</f>
        <v>0</v>
      </c>
      <c r="AA143" s="15"/>
      <c r="AB143" s="15"/>
      <c r="AC143" s="15"/>
      <c r="AG143" s="757" t="s">
        <v>1034</v>
      </c>
      <c r="AH143" s="377" t="s">
        <v>1035</v>
      </c>
      <c r="AI143" s="378">
        <v>0</v>
      </c>
    </row>
    <row r="144" spans="1:35" ht="19.5" customHeight="1">
      <c r="A144" s="22"/>
      <c r="B144" s="84"/>
      <c r="C144" s="740"/>
      <c r="D144" s="609"/>
      <c r="E144" s="90"/>
      <c r="F144" s="1259" t="s">
        <v>1511</v>
      </c>
      <c r="G144" s="1257"/>
      <c r="H144" s="612"/>
      <c r="I144" s="619"/>
      <c r="J144" s="8" t="s">
        <v>74</v>
      </c>
      <c r="K144" s="694"/>
      <c r="L144" s="695" t="s">
        <v>309</v>
      </c>
      <c r="M144" s="696" t="s">
        <v>298</v>
      </c>
      <c r="N144" s="697"/>
      <c r="O144" s="698" t="s">
        <v>309</v>
      </c>
      <c r="P144" s="694"/>
      <c r="Q144" s="676">
        <v>598</v>
      </c>
      <c r="R144" s="680">
        <f t="shared" ref="R144:R149" si="18">IF(ISERROR(I144*Q144),"",ROUND(I144*Q144,1))</f>
        <v>0</v>
      </c>
      <c r="S144" s="680">
        <v>1</v>
      </c>
      <c r="T144" s="680">
        <f t="shared" si="17"/>
        <v>0</v>
      </c>
      <c r="AA144" s="15"/>
      <c r="AB144" s="15"/>
      <c r="AC144" s="15"/>
      <c r="AG144" s="757" t="s">
        <v>1036</v>
      </c>
      <c r="AH144" s="377" t="s">
        <v>1037</v>
      </c>
      <c r="AI144" s="378">
        <v>0.34900000000000003</v>
      </c>
    </row>
    <row r="145" spans="1:35" ht="39" customHeight="1">
      <c r="A145" s="22"/>
      <c r="B145" s="84"/>
      <c r="C145" s="750" t="s">
        <v>1512</v>
      </c>
      <c r="D145" s="609"/>
      <c r="E145" s="91"/>
      <c r="F145" s="1259" t="s">
        <v>1513</v>
      </c>
      <c r="G145" s="1257"/>
      <c r="H145" s="612"/>
      <c r="I145" s="619"/>
      <c r="J145" s="8" t="s">
        <v>74</v>
      </c>
      <c r="K145" s="694"/>
      <c r="L145" s="695" t="s">
        <v>309</v>
      </c>
      <c r="M145" s="696" t="s">
        <v>298</v>
      </c>
      <c r="N145" s="697"/>
      <c r="O145" s="698" t="s">
        <v>309</v>
      </c>
      <c r="P145" s="694"/>
      <c r="Q145" s="676">
        <v>2350</v>
      </c>
      <c r="R145" s="680">
        <f t="shared" si="18"/>
        <v>0</v>
      </c>
      <c r="S145" s="680">
        <v>1</v>
      </c>
      <c r="T145" s="680">
        <f t="shared" si="17"/>
        <v>0</v>
      </c>
      <c r="AA145" s="15"/>
      <c r="AB145" s="15"/>
      <c r="AC145" s="15"/>
      <c r="AG145" s="757" t="s">
        <v>1038</v>
      </c>
      <c r="AH145" s="377" t="s">
        <v>1039</v>
      </c>
      <c r="AI145" s="378">
        <v>0.35399999999999998</v>
      </c>
    </row>
    <row r="146" spans="1:35" ht="16.5" customHeight="1">
      <c r="A146" s="22"/>
      <c r="B146" s="84"/>
      <c r="C146" s="729" t="s">
        <v>1641</v>
      </c>
      <c r="D146" s="609"/>
      <c r="E146" s="91" t="s">
        <v>1514</v>
      </c>
      <c r="F146" s="1260" t="s">
        <v>2199</v>
      </c>
      <c r="G146" s="1327"/>
      <c r="H146" s="612"/>
      <c r="I146" s="619"/>
      <c r="J146" s="8" t="s">
        <v>74</v>
      </c>
      <c r="K146" s="694"/>
      <c r="L146" s="695" t="s">
        <v>309</v>
      </c>
      <c r="M146" s="696" t="s">
        <v>298</v>
      </c>
      <c r="N146" s="697"/>
      <c r="O146" s="698" t="s">
        <v>309</v>
      </c>
      <c r="P146" s="694"/>
      <c r="Q146" s="676">
        <v>1000</v>
      </c>
      <c r="R146" s="680">
        <f t="shared" si="18"/>
        <v>0</v>
      </c>
      <c r="S146" s="680">
        <v>1</v>
      </c>
      <c r="T146" s="680">
        <f t="shared" si="17"/>
        <v>0</v>
      </c>
      <c r="AA146" s="15"/>
      <c r="AB146" s="15"/>
      <c r="AC146" s="15"/>
      <c r="AG146" s="757" t="s">
        <v>1040</v>
      </c>
      <c r="AH146" s="377" t="s">
        <v>1041</v>
      </c>
      <c r="AI146" s="378">
        <v>0.38200000000000001</v>
      </c>
    </row>
    <row r="147" spans="1:35" ht="16.5" customHeight="1">
      <c r="A147" s="22"/>
      <c r="B147" s="84"/>
      <c r="C147" s="742"/>
      <c r="D147" s="97"/>
      <c r="E147" s="91" t="s">
        <v>17</v>
      </c>
      <c r="F147" s="1259" t="s">
        <v>2200</v>
      </c>
      <c r="G147" s="1254"/>
      <c r="H147" s="73"/>
      <c r="I147" s="619"/>
      <c r="J147" s="8" t="s">
        <v>74</v>
      </c>
      <c r="K147" s="694"/>
      <c r="L147" s="695" t="s">
        <v>309</v>
      </c>
      <c r="M147" s="696" t="s">
        <v>298</v>
      </c>
      <c r="N147" s="697"/>
      <c r="O147" s="698" t="s">
        <v>309</v>
      </c>
      <c r="P147" s="694"/>
      <c r="Q147" s="676">
        <v>1000</v>
      </c>
      <c r="R147" s="680">
        <f t="shared" si="18"/>
        <v>0</v>
      </c>
      <c r="S147" s="680">
        <v>1</v>
      </c>
      <c r="T147" s="680">
        <f t="shared" si="17"/>
        <v>0</v>
      </c>
      <c r="AA147" s="15"/>
      <c r="AB147" s="15"/>
      <c r="AC147" s="15"/>
      <c r="AG147" s="757" t="s">
        <v>1042</v>
      </c>
      <c r="AH147" s="377" t="s">
        <v>1043</v>
      </c>
      <c r="AI147" s="378">
        <v>0.54500000000000004</v>
      </c>
    </row>
    <row r="148" spans="1:35" ht="34.5" customHeight="1" thickBot="1">
      <c r="A148" s="22"/>
      <c r="B148" s="84"/>
      <c r="C148" s="729" t="s">
        <v>1515</v>
      </c>
      <c r="D148" s="609"/>
      <c r="E148" s="91"/>
      <c r="F148" s="1259" t="s">
        <v>2201</v>
      </c>
      <c r="G148" s="1254"/>
      <c r="H148" s="612"/>
      <c r="I148" s="619"/>
      <c r="J148" s="8" t="s">
        <v>74</v>
      </c>
      <c r="K148" s="694"/>
      <c r="L148" s="695" t="s">
        <v>309</v>
      </c>
      <c r="M148" s="696" t="s">
        <v>298</v>
      </c>
      <c r="N148" s="697"/>
      <c r="O148" s="698" t="s">
        <v>309</v>
      </c>
      <c r="P148" s="694"/>
      <c r="Q148" s="676">
        <v>1000</v>
      </c>
      <c r="R148" s="680">
        <f t="shared" si="18"/>
        <v>0</v>
      </c>
      <c r="S148" s="680">
        <v>1</v>
      </c>
      <c r="T148" s="680">
        <f t="shared" si="17"/>
        <v>0</v>
      </c>
      <c r="AA148" s="15"/>
      <c r="AB148" s="15"/>
      <c r="AC148" s="15"/>
      <c r="AG148" s="771" t="s">
        <v>1044</v>
      </c>
      <c r="AH148" s="772" t="s">
        <v>1045</v>
      </c>
      <c r="AI148" s="773">
        <v>0.54400000000000004</v>
      </c>
    </row>
    <row r="149" spans="1:35" ht="18.75" customHeight="1">
      <c r="A149" s="22"/>
      <c r="B149" s="84"/>
      <c r="C149" s="729" t="s">
        <v>1516</v>
      </c>
      <c r="D149" s="97"/>
      <c r="E149" s="91"/>
      <c r="F149" s="1259" t="s">
        <v>1517</v>
      </c>
      <c r="G149" s="1254"/>
      <c r="H149" s="73"/>
      <c r="I149" s="619"/>
      <c r="J149" s="8" t="s">
        <v>74</v>
      </c>
      <c r="K149" s="74"/>
      <c r="L149" s="163" t="s">
        <v>309</v>
      </c>
      <c r="M149" s="164" t="s">
        <v>298</v>
      </c>
      <c r="N149" s="77"/>
      <c r="O149" s="78" t="s">
        <v>309</v>
      </c>
      <c r="P149" s="74"/>
      <c r="Q149" s="676">
        <v>1000</v>
      </c>
      <c r="R149" s="20">
        <f t="shared" si="18"/>
        <v>0</v>
      </c>
      <c r="S149" s="20">
        <v>1</v>
      </c>
      <c r="T149" s="20">
        <f t="shared" si="17"/>
        <v>0</v>
      </c>
      <c r="AA149" s="15"/>
      <c r="AB149" s="15"/>
      <c r="AC149" s="15"/>
      <c r="AG149" s="768" t="s">
        <v>1176</v>
      </c>
      <c r="AH149" s="769" t="s">
        <v>757</v>
      </c>
      <c r="AI149" s="770">
        <v>0</v>
      </c>
    </row>
    <row r="150" spans="1:35" ht="18.75" customHeight="1">
      <c r="A150" s="22"/>
      <c r="B150" s="84"/>
      <c r="C150" s="729" t="s">
        <v>1642</v>
      </c>
      <c r="D150" s="97"/>
      <c r="E150" s="88" t="s">
        <v>1643</v>
      </c>
      <c r="F150" s="1259" t="s">
        <v>304</v>
      </c>
      <c r="G150" s="1254"/>
      <c r="H150" s="73"/>
      <c r="I150" s="619"/>
      <c r="J150" s="8" t="s">
        <v>74</v>
      </c>
      <c r="K150" s="74"/>
      <c r="L150" s="163" t="s">
        <v>309</v>
      </c>
      <c r="M150" s="164" t="s">
        <v>298</v>
      </c>
      <c r="N150" s="77"/>
      <c r="O150" s="78" t="s">
        <v>309</v>
      </c>
      <c r="P150" s="74"/>
      <c r="Q150" s="676">
        <v>1000</v>
      </c>
      <c r="R150" s="20">
        <f>IF(ISERROR(I150*Q150),"",ROUND(I150*Q150,1))</f>
        <v>0</v>
      </c>
      <c r="S150" s="20">
        <v>1</v>
      </c>
      <c r="T150" s="20">
        <f>IF(ISERROR(R150*S150),"",ROUND(R150*S150,1))</f>
        <v>0</v>
      </c>
      <c r="AA150" s="15"/>
      <c r="AB150" s="15"/>
      <c r="AC150" s="15"/>
      <c r="AG150" s="757" t="s">
        <v>1177</v>
      </c>
      <c r="AH150" s="377" t="s">
        <v>761</v>
      </c>
      <c r="AI150" s="378">
        <v>0.29199999999999998</v>
      </c>
    </row>
    <row r="151" spans="1:35" ht="18.75" customHeight="1">
      <c r="A151" s="22"/>
      <c r="B151" s="84"/>
      <c r="C151" s="740"/>
      <c r="D151" s="97"/>
      <c r="E151" s="89"/>
      <c r="F151" s="1259" t="s">
        <v>1644</v>
      </c>
      <c r="G151" s="1254"/>
      <c r="H151" s="73"/>
      <c r="I151" s="619"/>
      <c r="J151" s="8" t="s">
        <v>74</v>
      </c>
      <c r="K151" s="74"/>
      <c r="L151" s="163" t="s">
        <v>309</v>
      </c>
      <c r="M151" s="164" t="s">
        <v>298</v>
      </c>
      <c r="N151" s="77"/>
      <c r="O151" s="78" t="s">
        <v>309</v>
      </c>
      <c r="P151" s="74"/>
      <c r="Q151" s="676">
        <v>1000</v>
      </c>
      <c r="R151" s="20">
        <f>IF(ISERROR(I151*Q151),"",ROUND(I151*Q151,1))</f>
        <v>0</v>
      </c>
      <c r="S151" s="20">
        <v>1</v>
      </c>
      <c r="T151" s="20">
        <f>IF(ISERROR(R151*S151),"",ROUND(R151*S151,1))</f>
        <v>0</v>
      </c>
      <c r="AA151" s="15"/>
      <c r="AB151" s="15"/>
      <c r="AC151" s="15"/>
      <c r="AG151" s="757" t="s">
        <v>1178</v>
      </c>
      <c r="AH151" s="377" t="s">
        <v>765</v>
      </c>
      <c r="AI151" s="378">
        <v>0.35299999999999998</v>
      </c>
    </row>
    <row r="152" spans="1:35" ht="24" customHeight="1">
      <c r="A152" s="22"/>
      <c r="B152" s="84"/>
      <c r="C152" s="740"/>
      <c r="D152" s="97"/>
      <c r="E152" s="90"/>
      <c r="F152" s="1259" t="s">
        <v>1645</v>
      </c>
      <c r="G152" s="1254"/>
      <c r="H152" s="73"/>
      <c r="I152" s="619"/>
      <c r="J152" s="8" t="s">
        <v>74</v>
      </c>
      <c r="K152" s="74"/>
      <c r="L152" s="163" t="s">
        <v>309</v>
      </c>
      <c r="M152" s="164" t="s">
        <v>298</v>
      </c>
      <c r="N152" s="77"/>
      <c r="O152" s="78" t="s">
        <v>309</v>
      </c>
      <c r="P152" s="74"/>
      <c r="Q152" s="676">
        <v>1000</v>
      </c>
      <c r="R152" s="20">
        <f>IF(ISERROR(I152*Q152),"",ROUND(I152*Q152,1))</f>
        <v>0</v>
      </c>
      <c r="S152" s="20">
        <v>1</v>
      </c>
      <c r="T152" s="20">
        <f>IF(ISERROR(R152*S152),"",ROUND(R152*S152,1))</f>
        <v>0</v>
      </c>
      <c r="AA152" s="15"/>
      <c r="AB152" s="15"/>
      <c r="AC152" s="15"/>
      <c r="AG152" s="757" t="s">
        <v>1179</v>
      </c>
      <c r="AH152" s="377" t="s">
        <v>769</v>
      </c>
      <c r="AI152" s="378">
        <v>0.25</v>
      </c>
    </row>
    <row r="153" spans="1:35" ht="29.25" customHeight="1">
      <c r="A153" s="22"/>
      <c r="B153" s="84"/>
      <c r="C153" s="750" t="s">
        <v>1519</v>
      </c>
      <c r="D153" s="97"/>
      <c r="E153" s="13" t="s">
        <v>1647</v>
      </c>
      <c r="F153" s="1256" t="s">
        <v>351</v>
      </c>
      <c r="G153" s="1254"/>
      <c r="H153" s="13"/>
      <c r="I153" s="619"/>
      <c r="J153" s="8" t="s">
        <v>74</v>
      </c>
      <c r="K153" s="9"/>
      <c r="L153" s="163" t="s">
        <v>309</v>
      </c>
      <c r="M153" s="164" t="s">
        <v>298</v>
      </c>
      <c r="N153" s="77"/>
      <c r="O153" s="78" t="s">
        <v>309</v>
      </c>
      <c r="P153" s="9"/>
      <c r="Q153" s="676">
        <v>2930</v>
      </c>
      <c r="R153" s="20">
        <f>IF(ISERROR(I153*Q153),"",ROUND(I153*Q153,1))</f>
        <v>0</v>
      </c>
      <c r="S153" s="20">
        <v>1</v>
      </c>
      <c r="T153" s="20">
        <f t="shared" si="17"/>
        <v>0</v>
      </c>
      <c r="AA153" s="15"/>
      <c r="AB153" s="15"/>
      <c r="AC153" s="15"/>
      <c r="AG153" s="757" t="s">
        <v>1180</v>
      </c>
      <c r="AH153" s="377" t="s">
        <v>773</v>
      </c>
      <c r="AI153" s="378">
        <v>0.377</v>
      </c>
    </row>
    <row r="154" spans="1:35" ht="33" customHeight="1">
      <c r="A154" s="22"/>
      <c r="B154" s="84"/>
      <c r="C154" s="700"/>
      <c r="D154" s="96"/>
      <c r="E154" s="13" t="s">
        <v>1646</v>
      </c>
      <c r="F154" s="1256" t="s">
        <v>351</v>
      </c>
      <c r="G154" s="1254"/>
      <c r="H154" s="13"/>
      <c r="I154" s="619"/>
      <c r="J154" s="8" t="s">
        <v>74</v>
      </c>
      <c r="K154" s="9"/>
      <c r="L154" s="163"/>
      <c r="M154" s="164"/>
      <c r="N154" s="77"/>
      <c r="O154" s="78"/>
      <c r="P154" s="9"/>
      <c r="Q154" s="676">
        <v>1020</v>
      </c>
      <c r="R154" s="20">
        <f t="shared" si="15"/>
        <v>0</v>
      </c>
      <c r="S154" s="20">
        <v>1</v>
      </c>
      <c r="T154" s="20">
        <f t="shared" si="17"/>
        <v>0</v>
      </c>
      <c r="AA154" s="15"/>
      <c r="AB154" s="15"/>
      <c r="AC154" s="15"/>
      <c r="AG154" s="757" t="s">
        <v>1181</v>
      </c>
      <c r="AH154" s="377" t="s">
        <v>777</v>
      </c>
      <c r="AI154" s="378">
        <v>0</v>
      </c>
    </row>
    <row r="155" spans="1:35" ht="15" customHeight="1">
      <c r="A155" s="23"/>
      <c r="B155" s="70"/>
      <c r="C155" s="700"/>
      <c r="D155" s="96"/>
      <c r="E155" s="13" t="s">
        <v>1518</v>
      </c>
      <c r="F155" s="1256" t="s">
        <v>351</v>
      </c>
      <c r="G155" s="1254"/>
      <c r="H155" s="13"/>
      <c r="I155" s="619"/>
      <c r="J155" s="8" t="s">
        <v>74</v>
      </c>
      <c r="K155" s="9"/>
      <c r="L155" s="163" t="s">
        <v>309</v>
      </c>
      <c r="M155" s="164" t="s">
        <v>298</v>
      </c>
      <c r="N155" s="77"/>
      <c r="O155" s="78" t="s">
        <v>309</v>
      </c>
      <c r="P155" s="9"/>
      <c r="Q155" s="676">
        <v>2310</v>
      </c>
      <c r="R155" s="20">
        <f t="shared" si="15"/>
        <v>0</v>
      </c>
      <c r="S155" s="20">
        <v>1</v>
      </c>
      <c r="T155" s="20">
        <f t="shared" si="17"/>
        <v>0</v>
      </c>
      <c r="AA155" s="15"/>
      <c r="AB155" s="15"/>
      <c r="AC155" s="15"/>
      <c r="AG155" s="757" t="s">
        <v>1182</v>
      </c>
      <c r="AH155" s="377" t="s">
        <v>781</v>
      </c>
      <c r="AI155" s="378">
        <v>0</v>
      </c>
    </row>
    <row r="156" spans="1:35" ht="29.25" customHeight="1">
      <c r="A156" s="23"/>
      <c r="B156" s="70"/>
      <c r="C156" s="699"/>
      <c r="D156" s="96"/>
      <c r="E156" s="13" t="s">
        <v>1454</v>
      </c>
      <c r="F156" s="1256" t="s">
        <v>351</v>
      </c>
      <c r="G156" s="1254"/>
      <c r="H156" s="13"/>
      <c r="I156" s="619"/>
      <c r="J156" s="8" t="s">
        <v>74</v>
      </c>
      <c r="K156" s="9"/>
      <c r="L156" s="163" t="s">
        <v>309</v>
      </c>
      <c r="M156" s="164" t="s">
        <v>298</v>
      </c>
      <c r="N156" s="77"/>
      <c r="O156" s="78" t="s">
        <v>309</v>
      </c>
      <c r="P156" s="9"/>
      <c r="Q156" s="676">
        <v>1640</v>
      </c>
      <c r="R156" s="20">
        <f t="shared" si="15"/>
        <v>0</v>
      </c>
      <c r="S156" s="20">
        <v>1</v>
      </c>
      <c r="T156" s="20">
        <f t="shared" si="17"/>
        <v>0</v>
      </c>
      <c r="AA156" s="15"/>
      <c r="AB156" s="15"/>
      <c r="AC156" s="15"/>
      <c r="AG156" s="757" t="s">
        <v>1183</v>
      </c>
      <c r="AH156" s="377" t="s">
        <v>1107</v>
      </c>
      <c r="AI156" s="378">
        <v>0</v>
      </c>
    </row>
    <row r="157" spans="1:35" ht="26.25" customHeight="1">
      <c r="A157" s="23"/>
      <c r="B157" s="70"/>
      <c r="C157" s="699"/>
      <c r="D157" s="96"/>
      <c r="E157" s="13" t="s">
        <v>307</v>
      </c>
      <c r="F157" s="1256" t="s">
        <v>351</v>
      </c>
      <c r="G157" s="1254"/>
      <c r="H157" s="13"/>
      <c r="I157" s="619"/>
      <c r="J157" s="8" t="s">
        <v>74</v>
      </c>
      <c r="K157" s="9"/>
      <c r="L157" s="163" t="s">
        <v>309</v>
      </c>
      <c r="M157" s="164" t="s">
        <v>298</v>
      </c>
      <c r="N157" s="77"/>
      <c r="O157" s="78" t="s">
        <v>309</v>
      </c>
      <c r="P157" s="9"/>
      <c r="Q157" s="676">
        <v>2560</v>
      </c>
      <c r="R157" s="20">
        <f t="shared" si="15"/>
        <v>0</v>
      </c>
      <c r="S157" s="20">
        <v>1</v>
      </c>
      <c r="T157" s="20">
        <f t="shared" si="17"/>
        <v>0</v>
      </c>
      <c r="AA157" s="15"/>
      <c r="AB157" s="15"/>
      <c r="AC157" s="15"/>
      <c r="AG157" s="757" t="s">
        <v>1184</v>
      </c>
      <c r="AH157" s="377" t="s">
        <v>1108</v>
      </c>
      <c r="AI157" s="378">
        <v>0.5109999999999999</v>
      </c>
    </row>
    <row r="158" spans="1:35" ht="15" customHeight="1">
      <c r="A158" s="23"/>
      <c r="B158" s="70"/>
      <c r="C158" s="699"/>
      <c r="D158" s="96"/>
      <c r="E158" s="639" t="s">
        <v>1648</v>
      </c>
      <c r="F158" s="1256" t="s">
        <v>351</v>
      </c>
      <c r="G158" s="1254"/>
      <c r="H158" s="13"/>
      <c r="I158" s="619"/>
      <c r="J158" s="8" t="s">
        <v>74</v>
      </c>
      <c r="K158" s="9"/>
      <c r="L158" s="163" t="s">
        <v>309</v>
      </c>
      <c r="M158" s="164" t="s">
        <v>298</v>
      </c>
      <c r="N158" s="77"/>
      <c r="O158" s="78" t="s">
        <v>309</v>
      </c>
      <c r="P158" s="9"/>
      <c r="Q158" s="676">
        <v>2270</v>
      </c>
      <c r="R158" s="20">
        <f>IF(ISERROR(I158*Q158),"",ROUND(I158*Q158,1))</f>
        <v>0</v>
      </c>
      <c r="S158" s="20">
        <v>1</v>
      </c>
      <c r="T158" s="20">
        <f t="shared" si="17"/>
        <v>0</v>
      </c>
      <c r="AA158" s="15"/>
      <c r="AB158" s="15"/>
      <c r="AC158" s="15"/>
      <c r="AG158" s="757" t="s">
        <v>1185</v>
      </c>
      <c r="AH158" s="377" t="s">
        <v>789</v>
      </c>
      <c r="AI158" s="378">
        <v>0</v>
      </c>
    </row>
    <row r="159" spans="1:35" ht="15" customHeight="1">
      <c r="A159" s="23"/>
      <c r="B159" s="70"/>
      <c r="C159" s="699"/>
      <c r="D159" s="96"/>
      <c r="E159" s="13" t="s">
        <v>308</v>
      </c>
      <c r="F159" s="1256" t="s">
        <v>351</v>
      </c>
      <c r="G159" s="1254"/>
      <c r="H159" s="13"/>
      <c r="I159" s="619"/>
      <c r="J159" s="8" t="s">
        <v>74</v>
      </c>
      <c r="K159" s="9"/>
      <c r="L159" s="163" t="s">
        <v>309</v>
      </c>
      <c r="M159" s="164" t="s">
        <v>298</v>
      </c>
      <c r="N159" s="77"/>
      <c r="O159" s="78" t="s">
        <v>309</v>
      </c>
      <c r="P159" s="9"/>
      <c r="Q159" s="676">
        <v>2760</v>
      </c>
      <c r="R159" s="20">
        <f>IF(ISERROR(I159*Q159),"",ROUND(I159*Q159,1))</f>
        <v>0</v>
      </c>
      <c r="S159" s="20">
        <v>1</v>
      </c>
      <c r="T159" s="20">
        <f t="shared" si="17"/>
        <v>0</v>
      </c>
      <c r="AA159" s="15"/>
      <c r="AB159" s="15"/>
      <c r="AC159" s="15"/>
      <c r="AG159" s="757" t="s">
        <v>1186</v>
      </c>
      <c r="AH159" s="377" t="s">
        <v>791</v>
      </c>
      <c r="AI159" s="378">
        <v>0</v>
      </c>
    </row>
    <row r="160" spans="1:35" ht="13.5" customHeight="1">
      <c r="A160" s="23"/>
      <c r="B160" s="70"/>
      <c r="C160" s="699"/>
      <c r="D160" s="96"/>
      <c r="E160" s="13" t="s">
        <v>1520</v>
      </c>
      <c r="F160" s="1256" t="s">
        <v>351</v>
      </c>
      <c r="G160" s="1254"/>
      <c r="H160" s="13"/>
      <c r="I160" s="619"/>
      <c r="J160" s="8" t="s">
        <v>74</v>
      </c>
      <c r="K160" s="9"/>
      <c r="L160" s="163" t="s">
        <v>309</v>
      </c>
      <c r="M160" s="164" t="s">
        <v>298</v>
      </c>
      <c r="N160" s="77"/>
      <c r="O160" s="78" t="s">
        <v>309</v>
      </c>
      <c r="P160" s="9"/>
      <c r="Q160" s="676">
        <v>144</v>
      </c>
      <c r="R160" s="20">
        <f>IF(ISERROR(I160*Q160),"",ROUND(I160*Q160,1))</f>
        <v>0</v>
      </c>
      <c r="S160" s="20">
        <v>1</v>
      </c>
      <c r="T160" s="20">
        <f t="shared" si="17"/>
        <v>0</v>
      </c>
      <c r="AA160" s="15"/>
      <c r="AB160" s="15"/>
      <c r="AC160" s="15"/>
      <c r="AG160" s="757" t="s">
        <v>1187</v>
      </c>
      <c r="AH160" s="377" t="s">
        <v>793</v>
      </c>
      <c r="AI160" s="378">
        <v>0.2</v>
      </c>
    </row>
    <row r="161" spans="1:35" ht="36.75" customHeight="1">
      <c r="A161" s="23"/>
      <c r="B161" s="70"/>
      <c r="C161" s="699"/>
      <c r="D161" s="96"/>
      <c r="E161" s="13" t="s">
        <v>1521</v>
      </c>
      <c r="F161" s="1256" t="s">
        <v>351</v>
      </c>
      <c r="G161" s="1254"/>
      <c r="H161" s="13"/>
      <c r="I161" s="619"/>
      <c r="J161" s="8" t="s">
        <v>74</v>
      </c>
      <c r="K161" s="9"/>
      <c r="L161" s="163" t="s">
        <v>309</v>
      </c>
      <c r="M161" s="164" t="s">
        <v>298</v>
      </c>
      <c r="N161" s="77"/>
      <c r="O161" s="78" t="s">
        <v>309</v>
      </c>
      <c r="P161" s="9"/>
      <c r="Q161" s="676">
        <v>1220</v>
      </c>
      <c r="R161" s="20">
        <f t="shared" si="15"/>
        <v>0</v>
      </c>
      <c r="S161" s="20">
        <v>1</v>
      </c>
      <c r="T161" s="20">
        <f t="shared" si="17"/>
        <v>0</v>
      </c>
      <c r="AA161" s="15"/>
      <c r="AB161" s="15"/>
      <c r="AC161" s="15"/>
      <c r="AG161" s="757" t="s">
        <v>1188</v>
      </c>
      <c r="AH161" s="377" t="s">
        <v>795</v>
      </c>
      <c r="AI161" s="378">
        <v>0.48299999999999998</v>
      </c>
    </row>
    <row r="162" spans="1:35" ht="54.75" customHeight="1">
      <c r="A162" s="23"/>
      <c r="B162" s="70"/>
      <c r="C162" s="721" t="s">
        <v>501</v>
      </c>
      <c r="D162" s="618"/>
      <c r="E162" s="290"/>
      <c r="F162" s="1253"/>
      <c r="G162" s="1326"/>
      <c r="H162" s="291"/>
      <c r="I162" s="619"/>
      <c r="J162" s="620"/>
      <c r="K162" s="142"/>
      <c r="L162" s="165" t="s">
        <v>309</v>
      </c>
      <c r="M162" s="166" t="s">
        <v>298</v>
      </c>
      <c r="N162" s="144"/>
      <c r="O162" s="299"/>
      <c r="P162" s="620"/>
      <c r="Q162" s="621"/>
      <c r="R162" s="622"/>
      <c r="S162" s="20">
        <v>1</v>
      </c>
      <c r="T162" s="20">
        <f>IF(ISERROR(R162*S162),"",ROUND(R162*S162,1))</f>
        <v>0</v>
      </c>
      <c r="AA162" s="15"/>
      <c r="AB162" s="15"/>
      <c r="AC162" s="15"/>
      <c r="AG162" s="757" t="s">
        <v>1189</v>
      </c>
      <c r="AH162" s="377" t="s">
        <v>799</v>
      </c>
      <c r="AI162" s="378">
        <v>0</v>
      </c>
    </row>
    <row r="163" spans="1:35" ht="54.75" customHeight="1">
      <c r="A163" s="62"/>
      <c r="B163" s="72"/>
      <c r="C163" s="721" t="s">
        <v>501</v>
      </c>
      <c r="D163" s="146"/>
      <c r="E163" s="147"/>
      <c r="F163" s="1253"/>
      <c r="G163" s="1326"/>
      <c r="H163" s="140"/>
      <c r="I163" s="18"/>
      <c r="J163" s="141"/>
      <c r="K163" s="142"/>
      <c r="L163" s="165" t="s">
        <v>309</v>
      </c>
      <c r="M163" s="166" t="s">
        <v>298</v>
      </c>
      <c r="N163" s="144"/>
      <c r="O163" s="145"/>
      <c r="P163" s="620"/>
      <c r="Q163" s="55"/>
      <c r="R163" s="169"/>
      <c r="S163" s="20">
        <v>1</v>
      </c>
      <c r="T163" s="20">
        <f t="shared" si="17"/>
        <v>0</v>
      </c>
      <c r="AA163" s="15"/>
      <c r="AB163" s="15"/>
      <c r="AC163" s="15"/>
      <c r="AG163" s="757" t="s">
        <v>1190</v>
      </c>
      <c r="AH163" s="377" t="s">
        <v>801</v>
      </c>
      <c r="AI163" s="378">
        <v>0.2</v>
      </c>
    </row>
    <row r="164" spans="1:35" ht="54.75" customHeight="1">
      <c r="A164" s="62"/>
      <c r="B164" s="72"/>
      <c r="C164" s="721" t="s">
        <v>501</v>
      </c>
      <c r="D164" s="146"/>
      <c r="E164" s="147"/>
      <c r="F164" s="1253"/>
      <c r="G164" s="1326"/>
      <c r="H164" s="140"/>
      <c r="I164" s="18"/>
      <c r="J164" s="141"/>
      <c r="K164" s="142"/>
      <c r="L164" s="165" t="s">
        <v>309</v>
      </c>
      <c r="M164" s="166" t="s">
        <v>298</v>
      </c>
      <c r="N164" s="144"/>
      <c r="O164" s="145"/>
      <c r="P164" s="620"/>
      <c r="Q164" s="55"/>
      <c r="R164" s="169"/>
      <c r="S164" s="20">
        <v>1</v>
      </c>
      <c r="T164" s="20">
        <f t="shared" si="17"/>
        <v>0</v>
      </c>
      <c r="AA164" s="15"/>
      <c r="AB164" s="15"/>
      <c r="AC164" s="15"/>
      <c r="AG164" s="757" t="s">
        <v>1191</v>
      </c>
      <c r="AH164" s="377" t="s">
        <v>803</v>
      </c>
      <c r="AI164" s="378">
        <v>0.54600000000000004</v>
      </c>
    </row>
    <row r="165" spans="1:35" ht="36" customHeight="1">
      <c r="A165" s="62"/>
      <c r="B165" s="72"/>
      <c r="C165" s="709" t="s">
        <v>1608</v>
      </c>
      <c r="D165" s="710"/>
      <c r="E165" s="711" t="s">
        <v>1609</v>
      </c>
      <c r="F165" s="1322"/>
      <c r="G165" s="1323"/>
      <c r="H165" s="712"/>
      <c r="I165" s="713"/>
      <c r="J165" s="695" t="s">
        <v>309</v>
      </c>
      <c r="K165" s="714"/>
      <c r="L165" s="695" t="s">
        <v>309</v>
      </c>
      <c r="M165" s="696" t="s">
        <v>298</v>
      </c>
      <c r="N165" s="714"/>
      <c r="O165" s="696" t="s">
        <v>298</v>
      </c>
      <c r="P165" s="714"/>
      <c r="Q165" s="696" t="s">
        <v>298</v>
      </c>
      <c r="R165" s="680">
        <f>-SUM(R41:R47)</f>
        <v>0</v>
      </c>
      <c r="S165" s="680">
        <v>1</v>
      </c>
      <c r="T165" s="680">
        <f>IF(ISERROR(R165*S165),"",ROUND(R165*S165,1))</f>
        <v>0</v>
      </c>
      <c r="AA165" s="15"/>
      <c r="AB165" s="15"/>
      <c r="AC165" s="15"/>
      <c r="AG165" s="757" t="s">
        <v>1192</v>
      </c>
      <c r="AH165" s="377" t="s">
        <v>807</v>
      </c>
      <c r="AI165" s="378">
        <v>0</v>
      </c>
    </row>
    <row r="166" spans="1:35" ht="27" customHeight="1">
      <c r="A166" s="62"/>
      <c r="B166" s="72"/>
      <c r="C166" s="701" t="s">
        <v>1610</v>
      </c>
      <c r="D166" s="702"/>
      <c r="E166" s="703" t="s">
        <v>1651</v>
      </c>
      <c r="F166" s="1324"/>
      <c r="G166" s="1325"/>
      <c r="H166" s="724"/>
      <c r="I166" s="725"/>
      <c r="J166" s="726"/>
      <c r="K166" s="726"/>
      <c r="L166" s="727" t="s">
        <v>309</v>
      </c>
      <c r="M166" s="728" t="s">
        <v>298</v>
      </c>
      <c r="N166" s="726"/>
      <c r="O166" s="728" t="s">
        <v>298</v>
      </c>
      <c r="P166" s="726"/>
      <c r="Q166" s="728"/>
      <c r="R166" s="725"/>
      <c r="S166" s="704">
        <v>1</v>
      </c>
      <c r="T166" s="704">
        <f>IF(ISERROR(R166*S166),"",ROUND(R166*S166,1))</f>
        <v>0</v>
      </c>
      <c r="AA166" s="15"/>
      <c r="AB166" s="15"/>
      <c r="AC166" s="15"/>
      <c r="AG166" s="757" t="s">
        <v>1193</v>
      </c>
      <c r="AH166" s="377" t="s">
        <v>809</v>
      </c>
      <c r="AI166" s="378">
        <v>0.377</v>
      </c>
    </row>
    <row r="167" spans="1:35" ht="19.5" customHeight="1">
      <c r="A167" s="62"/>
      <c r="B167" s="72"/>
      <c r="L167" s="10" t="s">
        <v>49</v>
      </c>
      <c r="M167" s="167">
        <f>SUM(M9:M40)+SUM(M60:M65)+SUM(M67:M75)</f>
        <v>0</v>
      </c>
      <c r="N167" s="3" t="s">
        <v>463</v>
      </c>
      <c r="Q167" s="10" t="s">
        <v>49</v>
      </c>
      <c r="R167" s="167">
        <f>SUM(R9:R166)</f>
        <v>0</v>
      </c>
      <c r="S167" s="76" t="s">
        <v>299</v>
      </c>
      <c r="T167" s="167">
        <f>SUM(T9:T166)</f>
        <v>0</v>
      </c>
      <c r="AA167" s="15"/>
      <c r="AB167" s="15"/>
      <c r="AC167" s="80" t="s">
        <v>464</v>
      </c>
      <c r="AG167" s="757" t="s">
        <v>1194</v>
      </c>
      <c r="AH167" s="377" t="s">
        <v>811</v>
      </c>
      <c r="AI167" s="378">
        <v>0</v>
      </c>
    </row>
    <row r="168" spans="1:35" ht="15" customHeight="1">
      <c r="A168" s="62"/>
      <c r="B168" s="72"/>
      <c r="I168" s="3"/>
      <c r="J168" s="4"/>
      <c r="L168" s="61" t="s">
        <v>1649</v>
      </c>
      <c r="M168" s="705">
        <f>SUM(M9:M40)+SUM(M60:M65)+SUM(M67:M75)+SUM(M41:M59)+M76+M78</f>
        <v>0</v>
      </c>
      <c r="N168" s="4" t="s">
        <v>1650</v>
      </c>
      <c r="O168" s="3"/>
      <c r="P168" s="4"/>
      <c r="Q168" s="3"/>
      <c r="AA168" s="15"/>
      <c r="AB168" s="15"/>
      <c r="AC168" s="15"/>
      <c r="AG168" s="757" t="s">
        <v>1195</v>
      </c>
      <c r="AH168" s="377" t="s">
        <v>813</v>
      </c>
      <c r="AI168" s="378">
        <v>0</v>
      </c>
    </row>
    <row r="169" spans="1:35" ht="15" customHeight="1">
      <c r="A169" s="62"/>
      <c r="B169" s="72"/>
      <c r="C169" s="43"/>
      <c r="I169" s="3"/>
      <c r="J169" s="4"/>
      <c r="L169" s="3"/>
      <c r="N169" s="4"/>
      <c r="O169" s="3"/>
      <c r="P169" s="4"/>
      <c r="Q169" s="3"/>
      <c r="AA169" s="15"/>
      <c r="AB169" s="15"/>
      <c r="AC169" s="15"/>
      <c r="AG169" s="757" t="s">
        <v>1196</v>
      </c>
      <c r="AH169" s="377" t="s">
        <v>815</v>
      </c>
      <c r="AI169" s="378">
        <v>0</v>
      </c>
    </row>
    <row r="170" spans="1:35" ht="15" customHeight="1">
      <c r="A170" s="62"/>
      <c r="B170" s="72"/>
      <c r="C170" s="44"/>
      <c r="I170" s="3"/>
      <c r="J170" s="4"/>
      <c r="L170" s="3"/>
      <c r="N170" s="4"/>
      <c r="O170" s="3"/>
      <c r="P170" s="4"/>
      <c r="Q170" s="3"/>
      <c r="AA170" s="15"/>
      <c r="AB170" s="15"/>
      <c r="AC170" s="15"/>
      <c r="AG170" s="757" t="s">
        <v>1197</v>
      </c>
      <c r="AH170" s="377" t="s">
        <v>817</v>
      </c>
      <c r="AI170" s="378">
        <v>0</v>
      </c>
    </row>
    <row r="171" spans="1:35" ht="15" customHeight="1">
      <c r="A171" s="62"/>
      <c r="B171" s="72"/>
      <c r="C171" s="44"/>
      <c r="I171" s="3"/>
      <c r="J171" s="4"/>
      <c r="L171" s="3"/>
      <c r="N171" s="4"/>
      <c r="O171" s="3"/>
      <c r="P171" s="4"/>
      <c r="Q171" s="3"/>
      <c r="AA171" s="15"/>
      <c r="AB171" s="15"/>
      <c r="AC171" s="15"/>
      <c r="AG171" s="757" t="s">
        <v>1198</v>
      </c>
      <c r="AH171" s="377" t="s">
        <v>819</v>
      </c>
      <c r="AI171" s="378">
        <v>0</v>
      </c>
    </row>
    <row r="172" spans="1:35" ht="15" customHeight="1">
      <c r="A172" s="54"/>
      <c r="B172" s="71"/>
      <c r="AA172" s="15"/>
      <c r="AB172" s="15"/>
      <c r="AC172" s="15"/>
      <c r="AG172" s="757" t="s">
        <v>1199</v>
      </c>
      <c r="AH172" s="377" t="s">
        <v>821</v>
      </c>
      <c r="AI172" s="378">
        <v>0.1</v>
      </c>
    </row>
    <row r="173" spans="1:35" ht="34.5" customHeight="1">
      <c r="A173" s="62"/>
      <c r="B173" s="72"/>
      <c r="AA173" s="15"/>
      <c r="AB173" s="15"/>
      <c r="AC173" s="15"/>
      <c r="AG173" s="757" t="s">
        <v>1200</v>
      </c>
      <c r="AH173" s="377" t="s">
        <v>1109</v>
      </c>
      <c r="AI173" s="378">
        <v>0.3</v>
      </c>
    </row>
    <row r="174" spans="1:35" ht="34.5" customHeight="1">
      <c r="A174" s="62"/>
      <c r="B174" s="72"/>
      <c r="AA174" s="15"/>
      <c r="AB174" s="15"/>
      <c r="AC174" s="15"/>
      <c r="AG174" s="757" t="s">
        <v>1201</v>
      </c>
      <c r="AH174" s="377" t="s">
        <v>1110</v>
      </c>
      <c r="AI174" s="378">
        <v>0.4</v>
      </c>
    </row>
    <row r="175" spans="1:35" ht="15" customHeight="1">
      <c r="A175" s="62"/>
      <c r="B175" s="72"/>
      <c r="AA175" s="15"/>
      <c r="AB175" s="15"/>
      <c r="AC175" s="15"/>
      <c r="AG175" s="757" t="s">
        <v>1202</v>
      </c>
      <c r="AH175" s="377" t="s">
        <v>1111</v>
      </c>
      <c r="AI175" s="378">
        <v>0.4</v>
      </c>
    </row>
    <row r="176" spans="1:35" ht="15" customHeight="1">
      <c r="A176" s="54"/>
      <c r="B176" s="71"/>
      <c r="AA176" s="15"/>
      <c r="AB176" s="15"/>
      <c r="AC176" s="15"/>
      <c r="AG176" s="757" t="s">
        <v>1203</v>
      </c>
      <c r="AH176" s="377" t="s">
        <v>1112</v>
      </c>
      <c r="AI176" s="378">
        <v>0.629</v>
      </c>
    </row>
    <row r="177" spans="1:35" ht="32.25" customHeight="1">
      <c r="A177" s="113"/>
      <c r="B177" s="113"/>
      <c r="AA177" s="15"/>
      <c r="AB177" s="15"/>
      <c r="AC177" s="15"/>
      <c r="AD177" s="3" t="s">
        <v>1607</v>
      </c>
      <c r="AG177" s="757" t="s">
        <v>1204</v>
      </c>
      <c r="AH177" s="377" t="s">
        <v>827</v>
      </c>
      <c r="AI177" s="378">
        <v>0</v>
      </c>
    </row>
    <row r="178" spans="1:35" ht="32.25" customHeight="1">
      <c r="A178" s="113"/>
      <c r="B178" s="113"/>
      <c r="AA178" s="15"/>
      <c r="AB178" s="15"/>
      <c r="AC178" s="15"/>
      <c r="AD178" s="3" t="s">
        <v>1611</v>
      </c>
      <c r="AG178" s="757" t="s">
        <v>1205</v>
      </c>
      <c r="AH178" s="377" t="s">
        <v>829</v>
      </c>
      <c r="AI178" s="378">
        <v>0.57799999999999996</v>
      </c>
    </row>
    <row r="179" spans="1:35" ht="39.75" customHeight="1">
      <c r="A179" s="113"/>
      <c r="B179" s="113"/>
      <c r="I179" s="3"/>
      <c r="L179" s="3"/>
      <c r="M179" s="3"/>
      <c r="O179" s="3"/>
      <c r="Q179" s="3"/>
      <c r="R179" s="3"/>
      <c r="S179" s="3"/>
      <c r="T179" s="3"/>
      <c r="AA179" s="15"/>
      <c r="AB179" s="15"/>
      <c r="AC179" s="15"/>
      <c r="AG179" s="757" t="s">
        <v>1206</v>
      </c>
      <c r="AH179" s="377" t="s">
        <v>833</v>
      </c>
      <c r="AI179" s="378">
        <v>0</v>
      </c>
    </row>
    <row r="180" spans="1:35" ht="39.75" customHeight="1">
      <c r="A180" s="113"/>
      <c r="B180" s="113"/>
      <c r="I180" s="3"/>
      <c r="L180" s="3"/>
      <c r="M180" s="3"/>
      <c r="O180" s="3"/>
      <c r="Q180" s="3"/>
      <c r="R180" s="3"/>
      <c r="S180" s="3"/>
      <c r="T180" s="3"/>
      <c r="AA180" s="15"/>
      <c r="AB180" s="15"/>
      <c r="AC180" s="15"/>
      <c r="AG180" s="757" t="s">
        <v>1207</v>
      </c>
      <c r="AH180" s="377" t="s">
        <v>835</v>
      </c>
      <c r="AI180" s="378">
        <v>0</v>
      </c>
    </row>
    <row r="181" spans="1:35" ht="39.75" customHeight="1">
      <c r="A181" s="113"/>
      <c r="B181" s="113"/>
      <c r="I181" s="3"/>
      <c r="L181" s="3"/>
      <c r="M181" s="3"/>
      <c r="O181" s="3"/>
      <c r="Q181" s="3"/>
      <c r="R181" s="3"/>
      <c r="S181" s="3"/>
      <c r="T181" s="3"/>
      <c r="AA181" s="15"/>
      <c r="AB181" s="15"/>
      <c r="AC181" s="15"/>
      <c r="AG181" s="757" t="s">
        <v>1208</v>
      </c>
      <c r="AH181" s="377" t="s">
        <v>837</v>
      </c>
      <c r="AI181" s="378">
        <v>0.2</v>
      </c>
    </row>
    <row r="182" spans="1:35" ht="15" customHeight="1">
      <c r="I182" s="3"/>
      <c r="L182" s="3"/>
      <c r="M182" s="3"/>
      <c r="O182" s="3"/>
      <c r="Q182" s="3"/>
      <c r="R182" s="3"/>
      <c r="S182" s="3"/>
      <c r="T182" s="3"/>
      <c r="AA182" s="15"/>
      <c r="AB182" s="15"/>
      <c r="AC182" s="15"/>
      <c r="AD182" s="80" t="s">
        <v>464</v>
      </c>
      <c r="AG182" s="757" t="s">
        <v>1209</v>
      </c>
      <c r="AH182" s="377" t="s">
        <v>839</v>
      </c>
      <c r="AI182" s="378">
        <v>0.22</v>
      </c>
    </row>
    <row r="183" spans="1:35" ht="15" customHeight="1">
      <c r="I183" s="3"/>
      <c r="L183" s="3"/>
      <c r="M183" s="3"/>
      <c r="O183" s="3"/>
      <c r="Q183" s="3"/>
      <c r="R183" s="3"/>
      <c r="S183" s="3"/>
      <c r="T183" s="3"/>
      <c r="U183" s="4"/>
      <c r="Y183" s="3"/>
      <c r="AA183" s="15"/>
      <c r="AB183" s="15"/>
      <c r="AC183" s="15"/>
      <c r="AD183" s="15"/>
      <c r="AG183" s="757" t="s">
        <v>1210</v>
      </c>
      <c r="AH183" s="377" t="s">
        <v>841</v>
      </c>
      <c r="AI183" s="378">
        <v>0.3</v>
      </c>
    </row>
    <row r="184" spans="1:35" ht="15" customHeight="1">
      <c r="I184" s="3"/>
      <c r="L184" s="3"/>
      <c r="M184" s="3"/>
      <c r="O184" s="3"/>
      <c r="Q184" s="3"/>
      <c r="R184" s="3"/>
      <c r="S184" s="3"/>
      <c r="T184" s="3"/>
      <c r="U184" s="4"/>
      <c r="Y184" s="3"/>
      <c r="AA184" s="15"/>
      <c r="AB184" s="15"/>
      <c r="AC184" s="15"/>
      <c r="AD184" s="15"/>
      <c r="AG184" s="757" t="s">
        <v>1211</v>
      </c>
      <c r="AH184" s="377" t="s">
        <v>843</v>
      </c>
      <c r="AI184" s="378">
        <v>0.34899999999999998</v>
      </c>
    </row>
    <row r="185" spans="1:35" ht="15" customHeight="1">
      <c r="I185" s="3"/>
      <c r="L185" s="3"/>
      <c r="M185" s="3"/>
      <c r="O185" s="3"/>
      <c r="Q185" s="3"/>
      <c r="R185" s="3"/>
      <c r="S185" s="3"/>
      <c r="T185" s="3"/>
      <c r="U185" s="4"/>
      <c r="Y185" s="3"/>
      <c r="AA185" s="15"/>
      <c r="AB185" s="15"/>
      <c r="AC185" s="15"/>
      <c r="AD185" s="15"/>
      <c r="AG185" s="757" t="s">
        <v>1212</v>
      </c>
      <c r="AH185" s="377" t="s">
        <v>845</v>
      </c>
      <c r="AI185" s="378">
        <v>0.37</v>
      </c>
    </row>
    <row r="186" spans="1:35" ht="14.25" customHeight="1">
      <c r="I186" s="3"/>
      <c r="L186" s="3"/>
      <c r="M186" s="3"/>
      <c r="O186" s="3"/>
      <c r="Q186" s="3"/>
      <c r="R186" s="3"/>
      <c r="S186" s="3"/>
      <c r="T186" s="3"/>
      <c r="U186" s="4"/>
      <c r="Y186" s="3"/>
      <c r="AA186" s="15"/>
      <c r="AB186" s="15"/>
      <c r="AC186" s="15"/>
      <c r="AD186" s="15"/>
      <c r="AG186" s="757" t="s">
        <v>1213</v>
      </c>
      <c r="AH186" s="377" t="s">
        <v>847</v>
      </c>
      <c r="AI186" s="378">
        <v>0.38499999999999995</v>
      </c>
    </row>
    <row r="187" spans="1:35" ht="15" customHeight="1">
      <c r="I187" s="3"/>
      <c r="L187" s="3"/>
      <c r="M187" s="3"/>
      <c r="O187" s="3"/>
      <c r="Q187" s="3"/>
      <c r="R187" s="3"/>
      <c r="S187" s="3"/>
      <c r="T187" s="3"/>
      <c r="AA187" s="15"/>
      <c r="AB187" s="15"/>
      <c r="AC187" s="15"/>
      <c r="AG187" s="757" t="s">
        <v>1214</v>
      </c>
      <c r="AH187" s="377" t="s">
        <v>1113</v>
      </c>
      <c r="AI187" s="378">
        <v>0</v>
      </c>
    </row>
    <row r="188" spans="1:35" ht="15" customHeight="1">
      <c r="I188" s="3"/>
      <c r="L188" s="3"/>
      <c r="M188" s="3"/>
      <c r="O188" s="3"/>
      <c r="Q188" s="3"/>
      <c r="R188" s="3"/>
      <c r="S188" s="3"/>
      <c r="T188" s="3"/>
      <c r="AA188" s="15"/>
      <c r="AB188" s="15"/>
      <c r="AC188" s="15"/>
      <c r="AG188" s="757" t="s">
        <v>1215</v>
      </c>
      <c r="AH188" s="377" t="s">
        <v>1114</v>
      </c>
      <c r="AI188" s="378">
        <v>0.40799999999999997</v>
      </c>
    </row>
    <row r="189" spans="1:35" ht="15" customHeight="1">
      <c r="I189" s="3"/>
      <c r="L189" s="3"/>
      <c r="M189" s="3"/>
      <c r="O189" s="3"/>
      <c r="Q189" s="3"/>
      <c r="R189" s="3"/>
      <c r="S189" s="3"/>
      <c r="T189" s="3"/>
      <c r="AA189" s="15"/>
      <c r="AB189" s="15"/>
      <c r="AC189" s="15"/>
      <c r="AG189" s="757" t="s">
        <v>1216</v>
      </c>
      <c r="AH189" s="377" t="s">
        <v>1115</v>
      </c>
      <c r="AI189" s="378">
        <v>0</v>
      </c>
    </row>
    <row r="190" spans="1:35" ht="15" customHeight="1">
      <c r="I190" s="3"/>
      <c r="L190" s="3"/>
      <c r="M190" s="3"/>
      <c r="O190" s="3"/>
      <c r="Q190" s="3"/>
      <c r="R190" s="3"/>
      <c r="S190" s="3"/>
      <c r="T190" s="3"/>
      <c r="AA190" s="15"/>
      <c r="AB190" s="15"/>
      <c r="AC190" s="15"/>
      <c r="AG190" s="757" t="s">
        <v>1217</v>
      </c>
      <c r="AH190" s="377" t="s">
        <v>853</v>
      </c>
      <c r="AI190" s="378">
        <v>0</v>
      </c>
    </row>
    <row r="191" spans="1:35" ht="15" customHeight="1">
      <c r="I191" s="3"/>
      <c r="L191" s="3"/>
      <c r="M191" s="3"/>
      <c r="O191" s="3"/>
      <c r="Q191" s="3"/>
      <c r="R191" s="3"/>
      <c r="S191" s="3"/>
      <c r="T191" s="3"/>
      <c r="AG191" s="757" t="s">
        <v>1218</v>
      </c>
      <c r="AH191" s="377" t="s">
        <v>855</v>
      </c>
      <c r="AI191" s="378">
        <v>0.55800000000000005</v>
      </c>
    </row>
    <row r="192" spans="1:35" ht="15" customHeight="1">
      <c r="I192" s="3"/>
      <c r="L192" s="3"/>
      <c r="M192" s="3"/>
      <c r="O192" s="3"/>
      <c r="Q192" s="3"/>
      <c r="R192" s="3"/>
      <c r="S192" s="3"/>
      <c r="T192" s="3"/>
      <c r="AG192" s="757" t="s">
        <v>1219</v>
      </c>
      <c r="AH192" s="377" t="s">
        <v>859</v>
      </c>
      <c r="AI192" s="378">
        <v>0</v>
      </c>
    </row>
    <row r="193" spans="9:35" ht="15" customHeight="1">
      <c r="I193" s="3"/>
      <c r="L193" s="3"/>
      <c r="M193" s="3"/>
      <c r="O193" s="3"/>
      <c r="Q193" s="3"/>
      <c r="R193" s="3"/>
      <c r="S193" s="3"/>
      <c r="T193" s="3"/>
      <c r="AG193" s="757" t="s">
        <v>1220</v>
      </c>
      <c r="AH193" s="377" t="s">
        <v>1116</v>
      </c>
      <c r="AI193" s="378">
        <v>0</v>
      </c>
    </row>
    <row r="194" spans="9:35" ht="15" customHeight="1">
      <c r="I194" s="3"/>
      <c r="L194" s="3"/>
      <c r="M194" s="3"/>
      <c r="O194" s="3"/>
      <c r="Q194" s="3"/>
      <c r="R194" s="3"/>
      <c r="S194" s="3"/>
      <c r="T194" s="3"/>
      <c r="Y194" s="3"/>
      <c r="Z194" s="3"/>
      <c r="AA194" s="3"/>
      <c r="AB194" s="3"/>
      <c r="AC194" s="3"/>
      <c r="AG194" s="757" t="s">
        <v>1221</v>
      </c>
      <c r="AH194" s="377" t="s">
        <v>1117</v>
      </c>
      <c r="AI194" s="378">
        <v>0.39600000000000002</v>
      </c>
    </row>
    <row r="195" spans="9:35" ht="15" customHeight="1">
      <c r="I195" s="3"/>
      <c r="L195" s="3"/>
      <c r="M195" s="3"/>
      <c r="O195" s="3"/>
      <c r="Q195" s="3"/>
      <c r="R195" s="3"/>
      <c r="S195" s="3"/>
      <c r="T195" s="3"/>
      <c r="Y195" s="3"/>
      <c r="Z195" s="3"/>
      <c r="AA195" s="3"/>
      <c r="AB195" s="3"/>
      <c r="AC195" s="3"/>
      <c r="AG195" s="757" t="s">
        <v>1222</v>
      </c>
      <c r="AH195" s="377" t="s">
        <v>1118</v>
      </c>
      <c r="AI195" s="378">
        <v>0.42199999999999999</v>
      </c>
    </row>
    <row r="196" spans="9:35" ht="15" customHeight="1">
      <c r="I196" s="3"/>
      <c r="L196" s="3"/>
      <c r="M196" s="3"/>
      <c r="O196" s="3"/>
      <c r="Q196" s="3"/>
      <c r="R196" s="3"/>
      <c r="S196" s="3"/>
      <c r="T196" s="3"/>
      <c r="Y196" s="3"/>
      <c r="Z196" s="3"/>
      <c r="AA196" s="3"/>
      <c r="AB196" s="3"/>
      <c r="AC196" s="3"/>
      <c r="AG196" s="757" t="s">
        <v>1223</v>
      </c>
      <c r="AH196" s="377" t="s">
        <v>865</v>
      </c>
      <c r="AI196" s="378">
        <v>0.39900000000000002</v>
      </c>
    </row>
    <row r="197" spans="9:35" ht="15" customHeight="1">
      <c r="I197" s="3"/>
      <c r="L197" s="3"/>
      <c r="M197" s="3"/>
      <c r="O197" s="3"/>
      <c r="Q197" s="3"/>
      <c r="R197" s="3"/>
      <c r="S197" s="3"/>
      <c r="T197" s="3"/>
      <c r="Y197" s="3"/>
      <c r="Z197" s="3"/>
      <c r="AA197" s="3"/>
      <c r="AB197" s="3"/>
      <c r="AC197" s="3"/>
      <c r="AG197" s="757" t="s">
        <v>1224</v>
      </c>
      <c r="AH197" s="377" t="s">
        <v>867</v>
      </c>
      <c r="AI197" s="378">
        <v>0.29899999999999999</v>
      </c>
    </row>
    <row r="198" spans="9:35" ht="15" customHeight="1">
      <c r="I198" s="3"/>
      <c r="L198" s="3"/>
      <c r="M198" s="3"/>
      <c r="O198" s="3"/>
      <c r="Q198" s="3"/>
      <c r="R198" s="3"/>
      <c r="S198" s="3"/>
      <c r="T198" s="3"/>
      <c r="Y198" s="3"/>
      <c r="Z198" s="3"/>
      <c r="AA198" s="3"/>
      <c r="AB198" s="3"/>
      <c r="AC198" s="3"/>
      <c r="AG198" s="757" t="s">
        <v>1225</v>
      </c>
      <c r="AH198" s="377" t="s">
        <v>869</v>
      </c>
      <c r="AI198" s="378">
        <v>0.19900000000000001</v>
      </c>
    </row>
    <row r="199" spans="9:35" ht="15" customHeight="1">
      <c r="I199" s="3"/>
      <c r="L199" s="3"/>
      <c r="M199" s="3"/>
      <c r="O199" s="3"/>
      <c r="Q199" s="3"/>
      <c r="R199" s="3"/>
      <c r="S199" s="3"/>
      <c r="T199" s="3"/>
      <c r="Y199" s="3"/>
      <c r="Z199" s="3"/>
      <c r="AA199" s="3"/>
      <c r="AB199" s="3"/>
      <c r="AC199" s="3"/>
      <c r="AG199" s="757" t="s">
        <v>1226</v>
      </c>
      <c r="AH199" s="377" t="s">
        <v>871</v>
      </c>
      <c r="AI199" s="378">
        <v>0</v>
      </c>
    </row>
    <row r="200" spans="9:35" ht="15" customHeight="1">
      <c r="I200" s="3"/>
      <c r="L200" s="3"/>
      <c r="M200" s="3"/>
      <c r="O200" s="3"/>
      <c r="Q200" s="3"/>
      <c r="R200" s="3"/>
      <c r="S200" s="3"/>
      <c r="T200" s="3"/>
      <c r="Y200" s="3"/>
      <c r="Z200" s="3"/>
      <c r="AA200" s="3"/>
      <c r="AB200" s="3"/>
      <c r="AC200" s="3"/>
      <c r="AG200" s="757" t="s">
        <v>1227</v>
      </c>
      <c r="AH200" s="377" t="s">
        <v>873</v>
      </c>
      <c r="AI200" s="378">
        <v>0.45</v>
      </c>
    </row>
    <row r="201" spans="9:35" ht="15" customHeight="1">
      <c r="I201" s="3"/>
      <c r="L201" s="3"/>
      <c r="M201" s="3"/>
      <c r="O201" s="3"/>
      <c r="Q201" s="3"/>
      <c r="R201" s="3"/>
      <c r="S201" s="3"/>
      <c r="T201" s="3"/>
      <c r="Y201" s="3"/>
      <c r="Z201" s="3"/>
      <c r="AA201" s="3"/>
      <c r="AB201" s="3"/>
      <c r="AC201" s="3"/>
      <c r="AG201" s="757" t="s">
        <v>1228</v>
      </c>
      <c r="AH201" s="377" t="s">
        <v>875</v>
      </c>
      <c r="AI201" s="378">
        <v>0.315</v>
      </c>
    </row>
    <row r="202" spans="9:35" ht="15" customHeight="1">
      <c r="I202" s="3"/>
      <c r="L202" s="3"/>
      <c r="M202" s="3"/>
      <c r="O202" s="3"/>
      <c r="Q202" s="3"/>
      <c r="R202" s="3"/>
      <c r="S202" s="3"/>
      <c r="T202" s="3"/>
      <c r="Y202" s="3"/>
      <c r="Z202" s="3"/>
      <c r="AA202" s="3"/>
      <c r="AB202" s="3"/>
      <c r="AC202" s="3"/>
      <c r="AG202" s="757" t="s">
        <v>1229</v>
      </c>
      <c r="AH202" s="377" t="s">
        <v>1119</v>
      </c>
      <c r="AI202" s="378">
        <v>0.23499999999999999</v>
      </c>
    </row>
    <row r="203" spans="9:35" ht="15" customHeight="1">
      <c r="I203" s="3"/>
      <c r="L203" s="3"/>
      <c r="M203" s="3"/>
      <c r="O203" s="3"/>
      <c r="Q203" s="3"/>
      <c r="R203" s="3"/>
      <c r="S203" s="3"/>
      <c r="T203" s="3"/>
      <c r="Y203" s="3"/>
      <c r="Z203" s="3"/>
      <c r="AA203" s="3"/>
      <c r="AB203" s="3"/>
      <c r="AC203" s="3"/>
      <c r="AG203" s="757" t="s">
        <v>1230</v>
      </c>
      <c r="AH203" s="377" t="s">
        <v>1120</v>
      </c>
      <c r="AI203" s="378">
        <v>0.53500000000000003</v>
      </c>
    </row>
    <row r="204" spans="9:35" ht="15" customHeight="1">
      <c r="I204" s="3"/>
      <c r="L204" s="3"/>
      <c r="M204" s="3"/>
      <c r="O204" s="3"/>
      <c r="Q204" s="3"/>
      <c r="R204" s="3"/>
      <c r="S204" s="3"/>
      <c r="T204" s="3"/>
      <c r="Y204" s="3"/>
      <c r="Z204" s="3"/>
      <c r="AA204" s="3"/>
      <c r="AB204" s="3"/>
      <c r="AC204" s="3"/>
      <c r="AG204" s="757" t="s">
        <v>1231</v>
      </c>
      <c r="AH204" s="377" t="s">
        <v>1121</v>
      </c>
      <c r="AI204" s="378">
        <v>0</v>
      </c>
    </row>
    <row r="205" spans="9:35" ht="15" customHeight="1">
      <c r="I205" s="3"/>
      <c r="L205" s="3"/>
      <c r="M205" s="3"/>
      <c r="O205" s="3"/>
      <c r="Q205" s="3"/>
      <c r="R205" s="3"/>
      <c r="S205" s="3"/>
      <c r="T205" s="3"/>
      <c r="Y205" s="3"/>
      <c r="Z205" s="3"/>
      <c r="AA205" s="3"/>
      <c r="AB205" s="3"/>
      <c r="AC205" s="3"/>
      <c r="AG205" s="757" t="s">
        <v>1232</v>
      </c>
      <c r="AH205" s="377" t="s">
        <v>1122</v>
      </c>
      <c r="AI205" s="378">
        <v>0.3</v>
      </c>
    </row>
    <row r="206" spans="9:35" ht="15" customHeight="1">
      <c r="I206" s="3"/>
      <c r="L206" s="3"/>
      <c r="M206" s="3"/>
      <c r="O206" s="3"/>
      <c r="Q206" s="3"/>
      <c r="R206" s="3"/>
      <c r="S206" s="3"/>
      <c r="T206" s="3"/>
      <c r="Y206" s="3"/>
      <c r="Z206" s="3"/>
      <c r="AA206" s="3"/>
      <c r="AB206" s="3"/>
      <c r="AC206" s="3"/>
      <c r="AG206" s="757" t="s">
        <v>1233</v>
      </c>
      <c r="AH206" s="377" t="s">
        <v>1123</v>
      </c>
      <c r="AI206" s="378">
        <v>0.443</v>
      </c>
    </row>
    <row r="207" spans="9:35" ht="15" customHeight="1">
      <c r="I207" s="3"/>
      <c r="L207" s="3"/>
      <c r="M207" s="3"/>
      <c r="O207" s="3"/>
      <c r="Q207" s="3"/>
      <c r="R207" s="3"/>
      <c r="S207" s="3"/>
      <c r="T207" s="3"/>
      <c r="Y207" s="3"/>
      <c r="Z207" s="3"/>
      <c r="AA207" s="3"/>
      <c r="AB207" s="3"/>
      <c r="AC207" s="3"/>
      <c r="AG207" s="757" t="s">
        <v>1234</v>
      </c>
      <c r="AH207" s="377" t="s">
        <v>1124</v>
      </c>
      <c r="AI207" s="378">
        <v>0.53300000000000003</v>
      </c>
    </row>
    <row r="208" spans="9:35" ht="15" customHeight="1">
      <c r="I208" s="3"/>
      <c r="L208" s="3"/>
      <c r="M208" s="3"/>
      <c r="O208" s="3"/>
      <c r="Q208" s="3"/>
      <c r="R208" s="3"/>
      <c r="S208" s="3"/>
      <c r="T208" s="3"/>
      <c r="Y208" s="3"/>
      <c r="Z208" s="3"/>
      <c r="AA208" s="3"/>
      <c r="AB208" s="3"/>
      <c r="AC208" s="3"/>
      <c r="AG208" s="757" t="s">
        <v>1235</v>
      </c>
      <c r="AH208" s="377" t="s">
        <v>889</v>
      </c>
      <c r="AI208" s="378">
        <v>0</v>
      </c>
    </row>
    <row r="209" spans="9:35" ht="15" customHeight="1">
      <c r="I209" s="3"/>
      <c r="L209" s="3"/>
      <c r="M209" s="3"/>
      <c r="O209" s="3"/>
      <c r="Q209" s="3"/>
      <c r="R209" s="3"/>
      <c r="S209" s="3"/>
      <c r="T209" s="3"/>
      <c r="Y209" s="3"/>
      <c r="Z209" s="3"/>
      <c r="AA209" s="3"/>
      <c r="AB209" s="3"/>
      <c r="AC209" s="3"/>
      <c r="AG209" s="757" t="s">
        <v>1236</v>
      </c>
      <c r="AH209" s="377" t="s">
        <v>891</v>
      </c>
      <c r="AI209" s="378">
        <v>0</v>
      </c>
    </row>
    <row r="210" spans="9:35" ht="15" customHeight="1">
      <c r="I210" s="3"/>
      <c r="L210" s="3"/>
      <c r="M210" s="3"/>
      <c r="O210" s="3"/>
      <c r="Q210" s="3"/>
      <c r="R210" s="3"/>
      <c r="S210" s="3"/>
      <c r="T210" s="3"/>
      <c r="Y210" s="3"/>
      <c r="Z210" s="3"/>
      <c r="AA210" s="3"/>
      <c r="AB210" s="3"/>
      <c r="AC210" s="3"/>
      <c r="AG210" s="757" t="s">
        <v>1237</v>
      </c>
      <c r="AH210" s="377" t="s">
        <v>893</v>
      </c>
      <c r="AI210" s="378">
        <v>0</v>
      </c>
    </row>
    <row r="211" spans="9:35" ht="15" customHeight="1">
      <c r="I211" s="3"/>
      <c r="L211" s="3"/>
      <c r="M211" s="3"/>
      <c r="O211" s="3"/>
      <c r="Q211" s="3"/>
      <c r="R211" s="3"/>
      <c r="S211" s="3"/>
      <c r="T211" s="3"/>
      <c r="Y211" s="3"/>
      <c r="Z211" s="3"/>
      <c r="AA211" s="3"/>
      <c r="AB211" s="3"/>
      <c r="AC211" s="3"/>
      <c r="AG211" s="757" t="s">
        <v>1238</v>
      </c>
      <c r="AH211" s="377" t="s">
        <v>1125</v>
      </c>
      <c r="AI211" s="378">
        <v>0</v>
      </c>
    </row>
    <row r="212" spans="9:35" ht="15" customHeight="1">
      <c r="I212" s="3"/>
      <c r="L212" s="3"/>
      <c r="M212" s="3"/>
      <c r="O212" s="3"/>
      <c r="Q212" s="3"/>
      <c r="R212" s="3"/>
      <c r="S212" s="3"/>
      <c r="T212" s="3"/>
      <c r="Y212" s="3"/>
      <c r="Z212" s="3"/>
      <c r="AA212" s="3"/>
      <c r="AB212" s="3"/>
      <c r="AC212" s="3"/>
      <c r="AG212" s="757" t="s">
        <v>1239</v>
      </c>
      <c r="AH212" s="377" t="s">
        <v>1126</v>
      </c>
      <c r="AI212" s="378">
        <v>0</v>
      </c>
    </row>
    <row r="213" spans="9:35" ht="15" customHeight="1">
      <c r="I213" s="3"/>
      <c r="L213" s="3"/>
      <c r="M213" s="3"/>
      <c r="O213" s="3"/>
      <c r="Q213" s="3"/>
      <c r="R213" s="3"/>
      <c r="S213" s="3"/>
      <c r="T213" s="3"/>
      <c r="Y213" s="3"/>
      <c r="Z213" s="3"/>
      <c r="AA213" s="3"/>
      <c r="AB213" s="3"/>
      <c r="AC213" s="3"/>
      <c r="AG213" s="757" t="s">
        <v>1240</v>
      </c>
      <c r="AH213" s="377" t="s">
        <v>1127</v>
      </c>
      <c r="AI213" s="378">
        <v>0.35100000000000003</v>
      </c>
    </row>
    <row r="214" spans="9:35" ht="15" customHeight="1">
      <c r="I214" s="3"/>
      <c r="L214" s="3"/>
      <c r="M214" s="3"/>
      <c r="O214" s="3"/>
      <c r="Q214" s="3"/>
      <c r="R214" s="3"/>
      <c r="S214" s="3"/>
      <c r="T214" s="3"/>
      <c r="Y214" s="3"/>
      <c r="Z214" s="3"/>
      <c r="AA214" s="3"/>
      <c r="AB214" s="3"/>
      <c r="AC214" s="3"/>
      <c r="AG214" s="757" t="s">
        <v>1241</v>
      </c>
      <c r="AH214" s="377" t="s">
        <v>1128</v>
      </c>
      <c r="AI214" s="378">
        <v>0</v>
      </c>
    </row>
    <row r="215" spans="9:35" ht="15" customHeight="1">
      <c r="I215" s="3"/>
      <c r="L215" s="3"/>
      <c r="M215" s="3"/>
      <c r="O215" s="3"/>
      <c r="Q215" s="3"/>
      <c r="R215" s="3"/>
      <c r="S215" s="3"/>
      <c r="T215" s="3"/>
      <c r="Y215" s="3"/>
      <c r="Z215" s="3"/>
      <c r="AA215" s="3"/>
      <c r="AB215" s="3"/>
      <c r="AC215" s="3"/>
      <c r="AG215" s="757" t="s">
        <v>1242</v>
      </c>
      <c r="AH215" s="377" t="s">
        <v>1129</v>
      </c>
      <c r="AI215" s="378">
        <v>0.43099999999999999</v>
      </c>
    </row>
    <row r="216" spans="9:35" ht="15" customHeight="1">
      <c r="I216" s="3"/>
      <c r="L216" s="3"/>
      <c r="M216" s="3"/>
      <c r="O216" s="3"/>
      <c r="Q216" s="3"/>
      <c r="R216" s="3"/>
      <c r="S216" s="3"/>
      <c r="T216" s="3"/>
      <c r="Y216" s="3"/>
      <c r="Z216" s="3"/>
      <c r="AA216" s="3"/>
      <c r="AB216" s="3"/>
      <c r="AC216" s="3"/>
      <c r="AG216" s="757" t="s">
        <v>1243</v>
      </c>
      <c r="AH216" s="377" t="s">
        <v>1130</v>
      </c>
      <c r="AI216" s="378">
        <v>0.47399999999999998</v>
      </c>
    </row>
    <row r="217" spans="9:35" ht="15" customHeight="1">
      <c r="I217" s="3"/>
      <c r="L217" s="3"/>
      <c r="M217" s="3"/>
      <c r="O217" s="3"/>
      <c r="Q217" s="3"/>
      <c r="R217" s="3"/>
      <c r="S217" s="3"/>
      <c r="T217" s="3"/>
      <c r="Y217" s="3"/>
      <c r="Z217" s="3"/>
      <c r="AA217" s="3"/>
      <c r="AB217" s="3"/>
      <c r="AC217" s="3"/>
      <c r="AG217" s="757" t="s">
        <v>1244</v>
      </c>
      <c r="AH217" s="377" t="s">
        <v>901</v>
      </c>
      <c r="AI217" s="378">
        <v>0</v>
      </c>
    </row>
    <row r="218" spans="9:35" ht="15" customHeight="1">
      <c r="I218" s="3"/>
      <c r="L218" s="3"/>
      <c r="M218" s="3"/>
      <c r="O218" s="3"/>
      <c r="Q218" s="3"/>
      <c r="R218" s="3"/>
      <c r="S218" s="3"/>
      <c r="T218" s="3"/>
      <c r="Y218" s="3"/>
      <c r="Z218" s="3"/>
      <c r="AA218" s="3"/>
      <c r="AB218" s="3"/>
      <c r="AC218" s="3"/>
      <c r="AG218" s="757" t="s">
        <v>1245</v>
      </c>
      <c r="AH218" s="377" t="s">
        <v>1131</v>
      </c>
      <c r="AI218" s="378">
        <v>0.377</v>
      </c>
    </row>
    <row r="219" spans="9:35" ht="15" customHeight="1">
      <c r="I219" s="3"/>
      <c r="L219" s="3"/>
      <c r="M219" s="3"/>
      <c r="O219" s="3"/>
      <c r="Q219" s="3"/>
      <c r="R219" s="3"/>
      <c r="S219" s="3"/>
      <c r="T219" s="3"/>
      <c r="Y219" s="3"/>
      <c r="Z219" s="3"/>
      <c r="AA219" s="3"/>
      <c r="AB219" s="3"/>
      <c r="AC219" s="3"/>
      <c r="AG219" s="757" t="s">
        <v>1246</v>
      </c>
      <c r="AH219" s="377" t="s">
        <v>905</v>
      </c>
      <c r="AI219" s="378">
        <v>0</v>
      </c>
    </row>
    <row r="220" spans="9:35" ht="15" customHeight="1">
      <c r="I220" s="3"/>
      <c r="L220" s="3"/>
      <c r="M220" s="3"/>
      <c r="O220" s="3"/>
      <c r="Q220" s="3"/>
      <c r="R220" s="3"/>
      <c r="S220" s="3"/>
      <c r="T220" s="3"/>
      <c r="Y220" s="3"/>
      <c r="Z220" s="3"/>
      <c r="AA220" s="3"/>
      <c r="AB220" s="3"/>
      <c r="AC220" s="3"/>
      <c r="AG220" s="757" t="s">
        <v>1247</v>
      </c>
      <c r="AH220" s="377" t="s">
        <v>907</v>
      </c>
      <c r="AI220" s="378">
        <v>0.43099999999999999</v>
      </c>
    </row>
    <row r="221" spans="9:35" ht="15" customHeight="1">
      <c r="I221" s="3"/>
      <c r="L221" s="3"/>
      <c r="M221" s="3"/>
      <c r="O221" s="3"/>
      <c r="Q221" s="3"/>
      <c r="R221" s="3"/>
      <c r="S221" s="3"/>
      <c r="T221" s="3"/>
      <c r="Y221" s="3"/>
      <c r="Z221" s="3"/>
      <c r="AA221" s="3"/>
      <c r="AB221" s="3"/>
      <c r="AC221" s="3"/>
      <c r="AG221" s="757" t="s">
        <v>1248</v>
      </c>
      <c r="AH221" s="377" t="s">
        <v>1132</v>
      </c>
      <c r="AI221" s="378">
        <v>0</v>
      </c>
    </row>
    <row r="222" spans="9:35" ht="15" customHeight="1">
      <c r="I222" s="3"/>
      <c r="L222" s="3"/>
      <c r="M222" s="3"/>
      <c r="O222" s="3"/>
      <c r="Q222" s="3"/>
      <c r="R222" s="3"/>
      <c r="S222" s="3"/>
      <c r="T222" s="3"/>
      <c r="Y222" s="3"/>
      <c r="Z222" s="3"/>
      <c r="AA222" s="3"/>
      <c r="AB222" s="3"/>
      <c r="AC222" s="3"/>
      <c r="AG222" s="757" t="s">
        <v>1249</v>
      </c>
      <c r="AH222" s="377" t="s">
        <v>1133</v>
      </c>
      <c r="AI222" s="378">
        <v>0.125</v>
      </c>
    </row>
    <row r="223" spans="9:35" ht="15" customHeight="1">
      <c r="I223" s="3"/>
      <c r="L223" s="3"/>
      <c r="M223" s="3"/>
      <c r="O223" s="3"/>
      <c r="Q223" s="3"/>
      <c r="R223" s="3"/>
      <c r="S223" s="3"/>
      <c r="T223" s="3"/>
      <c r="Y223" s="3"/>
      <c r="Z223" s="3"/>
      <c r="AA223" s="3"/>
      <c r="AB223" s="3"/>
      <c r="AC223" s="3"/>
      <c r="AG223" s="757" t="s">
        <v>1250</v>
      </c>
      <c r="AH223" s="377" t="s">
        <v>1134</v>
      </c>
      <c r="AI223" s="378">
        <v>0.223</v>
      </c>
    </row>
    <row r="224" spans="9:35" ht="15" customHeight="1">
      <c r="I224" s="3"/>
      <c r="L224" s="3"/>
      <c r="M224" s="3"/>
      <c r="O224" s="3"/>
      <c r="Q224" s="3"/>
      <c r="R224" s="3"/>
      <c r="S224" s="3"/>
      <c r="T224" s="3"/>
      <c r="Y224" s="3"/>
      <c r="Z224" s="3"/>
      <c r="AA224" s="3"/>
      <c r="AB224" s="3"/>
      <c r="AC224" s="3"/>
      <c r="AG224" s="757" t="s">
        <v>1251</v>
      </c>
      <c r="AH224" s="377" t="s">
        <v>1135</v>
      </c>
      <c r="AI224" s="378">
        <v>0.47299999999999998</v>
      </c>
    </row>
    <row r="225" spans="9:35" ht="15" customHeight="1">
      <c r="I225" s="3"/>
      <c r="L225" s="3"/>
      <c r="M225" s="3"/>
      <c r="O225" s="3"/>
      <c r="Q225" s="3"/>
      <c r="R225" s="3"/>
      <c r="S225" s="3"/>
      <c r="T225" s="3"/>
      <c r="Y225" s="3"/>
      <c r="Z225" s="3"/>
      <c r="AA225" s="3"/>
      <c r="AB225" s="3"/>
      <c r="AC225" s="3"/>
      <c r="AG225" s="757" t="s">
        <v>1252</v>
      </c>
      <c r="AH225" s="377" t="s">
        <v>1136</v>
      </c>
      <c r="AI225" s="378">
        <v>0.47</v>
      </c>
    </row>
    <row r="226" spans="9:35" ht="15" customHeight="1">
      <c r="I226" s="3"/>
      <c r="L226" s="3"/>
      <c r="M226" s="3"/>
      <c r="O226" s="3"/>
      <c r="Q226" s="3"/>
      <c r="R226" s="3"/>
      <c r="S226" s="3"/>
      <c r="T226" s="3"/>
      <c r="Y226" s="3"/>
      <c r="Z226" s="3"/>
      <c r="AA226" s="3"/>
      <c r="AB226" s="3"/>
      <c r="AC226" s="3"/>
      <c r="AG226" s="757" t="s">
        <v>1253</v>
      </c>
      <c r="AH226" s="377" t="s">
        <v>1137</v>
      </c>
      <c r="AI226" s="378">
        <v>9.0999999999999998E-2</v>
      </c>
    </row>
    <row r="227" spans="9:35" ht="15" customHeight="1">
      <c r="I227" s="3"/>
      <c r="L227" s="3"/>
      <c r="M227" s="3"/>
      <c r="O227" s="3"/>
      <c r="Q227" s="3"/>
      <c r="R227" s="3"/>
      <c r="S227" s="3"/>
      <c r="T227" s="3"/>
      <c r="Y227" s="3"/>
      <c r="Z227" s="3"/>
      <c r="AA227" s="3"/>
      <c r="AB227" s="3"/>
      <c r="AC227" s="3"/>
      <c r="AG227" s="757" t="s">
        <v>1254</v>
      </c>
      <c r="AH227" s="377" t="s">
        <v>1138</v>
      </c>
      <c r="AI227" s="378">
        <v>0</v>
      </c>
    </row>
    <row r="228" spans="9:35" ht="15" customHeight="1">
      <c r="I228" s="3"/>
      <c r="L228" s="3"/>
      <c r="M228" s="3"/>
      <c r="O228" s="3"/>
      <c r="Q228" s="3"/>
      <c r="R228" s="3"/>
      <c r="S228" s="3"/>
      <c r="T228" s="3"/>
      <c r="Y228" s="3"/>
      <c r="Z228" s="3"/>
      <c r="AA228" s="3"/>
      <c r="AB228" s="3"/>
      <c r="AC228" s="3"/>
      <c r="AG228" s="757" t="s">
        <v>1255</v>
      </c>
      <c r="AH228" s="377" t="s">
        <v>1139</v>
      </c>
      <c r="AI228" s="378">
        <v>0.379</v>
      </c>
    </row>
    <row r="229" spans="9:35" ht="15" customHeight="1">
      <c r="I229" s="3"/>
      <c r="L229" s="3"/>
      <c r="M229" s="3"/>
      <c r="O229" s="3"/>
      <c r="Q229" s="3"/>
      <c r="R229" s="3"/>
      <c r="S229" s="3"/>
      <c r="T229" s="3"/>
      <c r="Y229" s="3"/>
      <c r="Z229" s="3"/>
      <c r="AA229" s="3"/>
      <c r="AB229" s="3"/>
      <c r="AC229" s="3"/>
      <c r="AG229" s="757" t="s">
        <v>1256</v>
      </c>
      <c r="AH229" s="377" t="s">
        <v>933</v>
      </c>
      <c r="AI229" s="378">
        <v>0</v>
      </c>
    </row>
    <row r="230" spans="9:35" ht="15" customHeight="1">
      <c r="I230" s="3"/>
      <c r="L230" s="3"/>
      <c r="M230" s="3"/>
      <c r="O230" s="3"/>
      <c r="Q230" s="3"/>
      <c r="R230" s="3"/>
      <c r="S230" s="3"/>
      <c r="T230" s="3"/>
      <c r="Y230" s="3"/>
      <c r="Z230" s="3"/>
      <c r="AA230" s="3"/>
      <c r="AB230" s="3"/>
      <c r="AC230" s="3"/>
      <c r="AG230" s="757" t="s">
        <v>1257</v>
      </c>
      <c r="AH230" s="377" t="s">
        <v>935</v>
      </c>
      <c r="AI230" s="378">
        <v>0.17799999999999999</v>
      </c>
    </row>
    <row r="231" spans="9:35" ht="15" customHeight="1">
      <c r="I231" s="3"/>
      <c r="L231" s="3"/>
      <c r="M231" s="3"/>
      <c r="O231" s="3"/>
      <c r="Q231" s="3"/>
      <c r="R231" s="3"/>
      <c r="S231" s="3"/>
      <c r="T231" s="3"/>
      <c r="Y231" s="3"/>
      <c r="Z231" s="3"/>
      <c r="AA231" s="3"/>
      <c r="AB231" s="3"/>
      <c r="AC231" s="3"/>
      <c r="AG231" s="757" t="s">
        <v>1258</v>
      </c>
      <c r="AH231" s="377" t="s">
        <v>1140</v>
      </c>
      <c r="AI231" s="378">
        <v>0.32700000000000001</v>
      </c>
    </row>
    <row r="232" spans="9:35" ht="15" customHeight="1">
      <c r="I232" s="3"/>
      <c r="L232" s="3"/>
      <c r="M232" s="3"/>
      <c r="O232" s="3"/>
      <c r="Q232" s="3"/>
      <c r="R232" s="3"/>
      <c r="S232" s="3"/>
      <c r="T232" s="3"/>
      <c r="Y232" s="3"/>
      <c r="Z232" s="3"/>
      <c r="AA232" s="3"/>
      <c r="AB232" s="3"/>
      <c r="AC232" s="3"/>
      <c r="AG232" s="757" t="s">
        <v>1259</v>
      </c>
      <c r="AH232" s="377" t="s">
        <v>1141</v>
      </c>
      <c r="AI232" s="378">
        <v>0.435</v>
      </c>
    </row>
    <row r="233" spans="9:35" ht="15" customHeight="1">
      <c r="I233" s="3"/>
      <c r="L233" s="3"/>
      <c r="M233" s="3"/>
      <c r="O233" s="3"/>
      <c r="Q233" s="3"/>
      <c r="R233" s="3"/>
      <c r="S233" s="3"/>
      <c r="T233" s="3"/>
      <c r="Y233" s="3"/>
      <c r="Z233" s="3"/>
      <c r="AA233" s="3"/>
      <c r="AB233" s="3"/>
      <c r="AC233" s="3"/>
      <c r="AG233" s="757" t="s">
        <v>1260</v>
      </c>
      <c r="AH233" s="377" t="s">
        <v>1142</v>
      </c>
      <c r="AI233" s="378">
        <v>0.495</v>
      </c>
    </row>
    <row r="234" spans="9:35" ht="15" customHeight="1">
      <c r="I234" s="3"/>
      <c r="L234" s="3"/>
      <c r="M234" s="3"/>
      <c r="O234" s="3"/>
      <c r="Q234" s="3"/>
      <c r="R234" s="3"/>
      <c r="S234" s="3"/>
      <c r="T234" s="3"/>
      <c r="Y234" s="3"/>
      <c r="Z234" s="3"/>
      <c r="AA234" s="3"/>
      <c r="AB234" s="3"/>
      <c r="AC234" s="3"/>
      <c r="AG234" s="757" t="s">
        <v>1261</v>
      </c>
      <c r="AH234" s="377" t="s">
        <v>1143</v>
      </c>
      <c r="AI234" s="378">
        <v>0.125</v>
      </c>
    </row>
    <row r="235" spans="9:35" ht="15" customHeight="1">
      <c r="I235" s="3"/>
      <c r="L235" s="3"/>
      <c r="M235" s="3"/>
      <c r="O235" s="3"/>
      <c r="Q235" s="3"/>
      <c r="R235" s="3"/>
      <c r="S235" s="3"/>
      <c r="T235" s="3"/>
      <c r="Y235" s="3"/>
      <c r="Z235" s="3"/>
      <c r="AA235" s="3"/>
      <c r="AB235" s="3"/>
      <c r="AC235" s="3"/>
      <c r="AG235" s="757" t="s">
        <v>1262</v>
      </c>
      <c r="AH235" s="377" t="s">
        <v>1144</v>
      </c>
      <c r="AI235" s="378">
        <v>0.32500000000000001</v>
      </c>
    </row>
    <row r="236" spans="9:35" ht="15" customHeight="1">
      <c r="I236" s="3"/>
      <c r="L236" s="3"/>
      <c r="M236" s="3"/>
      <c r="O236" s="3"/>
      <c r="Q236" s="3"/>
      <c r="R236" s="3"/>
      <c r="S236" s="3"/>
      <c r="T236" s="3"/>
      <c r="Y236" s="3"/>
      <c r="Z236" s="3"/>
      <c r="AA236" s="3"/>
      <c r="AB236" s="3"/>
      <c r="AC236" s="3"/>
      <c r="AG236" s="757" t="s">
        <v>1263</v>
      </c>
      <c r="AH236" s="377" t="s">
        <v>1145</v>
      </c>
      <c r="AI236" s="378">
        <v>0.47</v>
      </c>
    </row>
    <row r="237" spans="9:35" ht="15" customHeight="1">
      <c r="I237" s="3"/>
      <c r="L237" s="3"/>
      <c r="M237" s="3"/>
      <c r="O237" s="3"/>
      <c r="Q237" s="3"/>
      <c r="R237" s="3"/>
      <c r="S237" s="3"/>
      <c r="T237" s="3"/>
      <c r="Y237" s="3"/>
      <c r="Z237" s="3"/>
      <c r="AA237" s="3"/>
      <c r="AB237" s="3"/>
      <c r="AC237" s="3"/>
      <c r="AG237" s="757" t="s">
        <v>1264</v>
      </c>
      <c r="AH237" s="377" t="s">
        <v>945</v>
      </c>
      <c r="AI237" s="378">
        <v>0</v>
      </c>
    </row>
    <row r="238" spans="9:35" ht="15" customHeight="1">
      <c r="I238" s="3"/>
      <c r="L238" s="3"/>
      <c r="M238" s="3"/>
      <c r="O238" s="3"/>
      <c r="Q238" s="3"/>
      <c r="R238" s="3"/>
      <c r="S238" s="3"/>
      <c r="T238" s="3"/>
      <c r="Y238" s="3"/>
      <c r="Z238" s="3"/>
      <c r="AA238" s="3"/>
      <c r="AB238" s="3"/>
      <c r="AC238" s="3"/>
      <c r="AG238" s="757" t="s">
        <v>1265</v>
      </c>
      <c r="AH238" s="377" t="s">
        <v>947</v>
      </c>
      <c r="AI238" s="378">
        <v>0</v>
      </c>
    </row>
    <row r="239" spans="9:35" ht="15" customHeight="1">
      <c r="I239" s="3"/>
      <c r="L239" s="3"/>
      <c r="M239" s="3"/>
      <c r="O239" s="3"/>
      <c r="Q239" s="3"/>
      <c r="R239" s="3"/>
      <c r="S239" s="3"/>
      <c r="T239" s="3"/>
      <c r="Y239" s="3"/>
      <c r="Z239" s="3"/>
      <c r="AA239" s="3"/>
      <c r="AB239" s="3"/>
      <c r="AC239" s="3"/>
      <c r="AG239" s="757" t="s">
        <v>1266</v>
      </c>
      <c r="AH239" s="377" t="s">
        <v>949</v>
      </c>
      <c r="AI239" s="378">
        <v>0</v>
      </c>
    </row>
    <row r="240" spans="9:35" ht="15" customHeight="1">
      <c r="I240" s="3"/>
      <c r="L240" s="3"/>
      <c r="M240" s="3"/>
      <c r="O240" s="3"/>
      <c r="Q240" s="3"/>
      <c r="R240" s="3"/>
      <c r="S240" s="3"/>
      <c r="T240" s="3"/>
      <c r="Y240" s="3"/>
      <c r="Z240" s="3"/>
      <c r="AA240" s="3"/>
      <c r="AB240" s="3"/>
      <c r="AC240" s="3"/>
      <c r="AG240" s="757" t="s">
        <v>1267</v>
      </c>
      <c r="AH240" s="377" t="s">
        <v>951</v>
      </c>
      <c r="AI240" s="378">
        <v>0</v>
      </c>
    </row>
    <row r="241" spans="9:35" ht="15" customHeight="1">
      <c r="I241" s="3"/>
      <c r="L241" s="3"/>
      <c r="M241" s="3"/>
      <c r="O241" s="3"/>
      <c r="Q241" s="3"/>
      <c r="R241" s="3"/>
      <c r="S241" s="3"/>
      <c r="T241" s="3"/>
      <c r="Y241" s="3"/>
      <c r="Z241" s="3"/>
      <c r="AA241" s="3"/>
      <c r="AB241" s="3"/>
      <c r="AC241" s="3"/>
      <c r="AG241" s="757" t="s">
        <v>1268</v>
      </c>
      <c r="AH241" s="377" t="s">
        <v>953</v>
      </c>
      <c r="AI241" s="378">
        <v>0</v>
      </c>
    </row>
    <row r="242" spans="9:35" ht="15" customHeight="1">
      <c r="I242" s="3"/>
      <c r="L242" s="3"/>
      <c r="M242" s="3"/>
      <c r="O242" s="3"/>
      <c r="Q242" s="3"/>
      <c r="R242" s="3"/>
      <c r="S242" s="3"/>
      <c r="T242" s="3"/>
      <c r="Y242" s="3"/>
      <c r="Z242" s="3"/>
      <c r="AA242" s="3"/>
      <c r="AB242" s="3"/>
      <c r="AC242" s="3"/>
      <c r="AG242" s="757" t="s">
        <v>1269</v>
      </c>
      <c r="AH242" s="377" t="s">
        <v>955</v>
      </c>
      <c r="AI242" s="378">
        <v>0</v>
      </c>
    </row>
    <row r="243" spans="9:35" ht="15" customHeight="1">
      <c r="I243" s="3"/>
      <c r="L243" s="3"/>
      <c r="M243" s="3"/>
      <c r="O243" s="3"/>
      <c r="Q243" s="3"/>
      <c r="R243" s="3"/>
      <c r="S243" s="3"/>
      <c r="T243" s="3"/>
      <c r="Y243" s="3"/>
      <c r="Z243" s="3"/>
      <c r="AA243" s="3"/>
      <c r="AB243" s="3"/>
      <c r="AC243" s="3"/>
      <c r="AG243" s="757" t="s">
        <v>1270</v>
      </c>
      <c r="AH243" s="377" t="s">
        <v>1146</v>
      </c>
      <c r="AI243" s="378">
        <v>0</v>
      </c>
    </row>
    <row r="244" spans="9:35" ht="15" customHeight="1">
      <c r="I244" s="3"/>
      <c r="L244" s="3"/>
      <c r="M244" s="3"/>
      <c r="O244" s="3"/>
      <c r="Q244" s="3"/>
      <c r="R244" s="3"/>
      <c r="S244" s="3"/>
      <c r="T244" s="3"/>
      <c r="Y244" s="3"/>
      <c r="Z244" s="3"/>
      <c r="AA244" s="3"/>
      <c r="AB244" s="3"/>
      <c r="AC244" s="3"/>
      <c r="AG244" s="757" t="s">
        <v>1271</v>
      </c>
      <c r="AH244" s="377" t="s">
        <v>1147</v>
      </c>
      <c r="AI244" s="378">
        <v>0</v>
      </c>
    </row>
    <row r="245" spans="9:35" ht="15" customHeight="1">
      <c r="I245" s="3"/>
      <c r="L245" s="3"/>
      <c r="M245" s="3"/>
      <c r="O245" s="3"/>
      <c r="Q245" s="3"/>
      <c r="R245" s="3"/>
      <c r="S245" s="3"/>
      <c r="T245" s="3"/>
      <c r="Y245" s="3"/>
      <c r="Z245" s="3"/>
      <c r="AA245" s="3"/>
      <c r="AB245" s="3"/>
      <c r="AC245" s="3"/>
      <c r="AG245" s="757" t="s">
        <v>1272</v>
      </c>
      <c r="AH245" s="377" t="s">
        <v>1148</v>
      </c>
      <c r="AI245" s="378">
        <v>0</v>
      </c>
    </row>
    <row r="246" spans="9:35" ht="15" customHeight="1">
      <c r="I246" s="3"/>
      <c r="L246" s="3"/>
      <c r="M246" s="3"/>
      <c r="O246" s="3"/>
      <c r="Q246" s="3"/>
      <c r="R246" s="3"/>
      <c r="S246" s="3"/>
      <c r="T246" s="3"/>
      <c r="Y246" s="3"/>
      <c r="Z246" s="3"/>
      <c r="AA246" s="3"/>
      <c r="AB246" s="3"/>
      <c r="AC246" s="3"/>
      <c r="AG246" s="757" t="s">
        <v>1273</v>
      </c>
      <c r="AH246" s="377" t="s">
        <v>1149</v>
      </c>
      <c r="AI246" s="378">
        <v>0.443</v>
      </c>
    </row>
    <row r="247" spans="9:35" ht="15" customHeight="1">
      <c r="I247" s="3"/>
      <c r="L247" s="3"/>
      <c r="M247" s="3"/>
      <c r="O247" s="3"/>
      <c r="Q247" s="3"/>
      <c r="R247" s="3"/>
      <c r="S247" s="3"/>
      <c r="T247" s="3"/>
      <c r="Y247" s="3"/>
      <c r="Z247" s="3"/>
      <c r="AA247" s="3"/>
      <c r="AB247" s="3"/>
      <c r="AC247" s="3"/>
      <c r="AG247" s="757" t="s">
        <v>1274</v>
      </c>
      <c r="AH247" s="377" t="s">
        <v>961</v>
      </c>
      <c r="AI247" s="378">
        <v>0</v>
      </c>
    </row>
    <row r="248" spans="9:35" ht="15" customHeight="1">
      <c r="I248" s="3"/>
      <c r="L248" s="3"/>
      <c r="M248" s="3"/>
      <c r="O248" s="3"/>
      <c r="Q248" s="3"/>
      <c r="R248" s="3"/>
      <c r="S248" s="3"/>
      <c r="T248" s="3"/>
      <c r="Y248" s="3"/>
      <c r="Z248" s="3"/>
      <c r="AA248" s="3"/>
      <c r="AB248" s="3"/>
      <c r="AC248" s="3"/>
      <c r="AG248" s="757" t="s">
        <v>1275</v>
      </c>
      <c r="AH248" s="377" t="s">
        <v>963</v>
      </c>
      <c r="AI248" s="378">
        <v>0</v>
      </c>
    </row>
    <row r="249" spans="9:35" ht="15" customHeight="1">
      <c r="I249" s="3"/>
      <c r="L249" s="3"/>
      <c r="M249" s="3"/>
      <c r="O249" s="3"/>
      <c r="Q249" s="3"/>
      <c r="R249" s="3"/>
      <c r="S249" s="3"/>
      <c r="T249" s="3"/>
      <c r="Y249" s="3"/>
      <c r="Z249" s="3"/>
      <c r="AA249" s="3"/>
      <c r="AB249" s="3"/>
      <c r="AC249" s="3"/>
      <c r="AG249" s="757" t="s">
        <v>1276</v>
      </c>
      <c r="AH249" s="377" t="s">
        <v>1150</v>
      </c>
      <c r="AI249" s="378">
        <v>0.1</v>
      </c>
    </row>
    <row r="250" spans="9:35" ht="15" customHeight="1">
      <c r="I250" s="3"/>
      <c r="L250" s="3"/>
      <c r="M250" s="3"/>
      <c r="O250" s="3"/>
      <c r="Q250" s="3"/>
      <c r="R250" s="3"/>
      <c r="S250" s="3"/>
      <c r="T250" s="3"/>
      <c r="Y250" s="3"/>
      <c r="Z250" s="3"/>
      <c r="AA250" s="3"/>
      <c r="AB250" s="3"/>
      <c r="AC250" s="3"/>
      <c r="AG250" s="757" t="s">
        <v>1277</v>
      </c>
      <c r="AH250" s="377" t="s">
        <v>1151</v>
      </c>
      <c r="AI250" s="378">
        <v>0.25</v>
      </c>
    </row>
    <row r="251" spans="9:35" ht="15" customHeight="1">
      <c r="I251" s="3"/>
      <c r="L251" s="3"/>
      <c r="M251" s="3"/>
      <c r="O251" s="3"/>
      <c r="Q251" s="3"/>
      <c r="R251" s="3"/>
      <c r="S251" s="3"/>
      <c r="T251" s="3"/>
      <c r="Y251" s="3"/>
      <c r="Z251" s="3"/>
      <c r="AA251" s="3"/>
      <c r="AB251" s="3"/>
      <c r="AC251" s="3"/>
      <c r="AG251" s="757" t="s">
        <v>1278</v>
      </c>
      <c r="AH251" s="377" t="s">
        <v>1152</v>
      </c>
      <c r="AI251" s="378">
        <v>0.59399999999999997</v>
      </c>
    </row>
    <row r="252" spans="9:35" ht="15" customHeight="1">
      <c r="I252" s="3"/>
      <c r="L252" s="3"/>
      <c r="M252" s="3"/>
      <c r="O252" s="3"/>
      <c r="Q252" s="3"/>
      <c r="R252" s="3"/>
      <c r="S252" s="3"/>
      <c r="T252" s="3"/>
      <c r="Y252" s="3"/>
      <c r="Z252" s="3"/>
      <c r="AA252" s="3"/>
      <c r="AB252" s="3"/>
      <c r="AC252" s="3"/>
      <c r="AG252" s="757" t="s">
        <v>1279</v>
      </c>
      <c r="AH252" s="377" t="s">
        <v>1153</v>
      </c>
      <c r="AI252" s="378">
        <v>0</v>
      </c>
    </row>
    <row r="253" spans="9:35" ht="15" customHeight="1">
      <c r="I253" s="3"/>
      <c r="L253" s="3"/>
      <c r="M253" s="3"/>
      <c r="O253" s="3"/>
      <c r="Q253" s="3"/>
      <c r="R253" s="3"/>
      <c r="S253" s="3"/>
      <c r="T253" s="3"/>
      <c r="Y253" s="3"/>
      <c r="Z253" s="3"/>
      <c r="AA253" s="3"/>
      <c r="AB253" s="3"/>
      <c r="AC253" s="3"/>
      <c r="AG253" s="757" t="s">
        <v>1280</v>
      </c>
      <c r="AH253" s="377" t="s">
        <v>1154</v>
      </c>
      <c r="AI253" s="378">
        <v>0.44900000000000001</v>
      </c>
    </row>
    <row r="254" spans="9:35" ht="15" customHeight="1">
      <c r="I254" s="3"/>
      <c r="L254" s="3"/>
      <c r="M254" s="3"/>
      <c r="O254" s="3"/>
      <c r="Q254" s="3"/>
      <c r="R254" s="3"/>
      <c r="S254" s="3"/>
      <c r="T254" s="3"/>
      <c r="Y254" s="3"/>
      <c r="Z254" s="3"/>
      <c r="AA254" s="3"/>
      <c r="AB254" s="3"/>
      <c r="AC254" s="3"/>
      <c r="AG254" s="757" t="s">
        <v>1281</v>
      </c>
      <c r="AH254" s="377" t="s">
        <v>1155</v>
      </c>
      <c r="AI254" s="378">
        <v>0.42199999999999999</v>
      </c>
    </row>
    <row r="255" spans="9:35" ht="15" customHeight="1">
      <c r="I255" s="3"/>
      <c r="L255" s="3"/>
      <c r="M255" s="3"/>
      <c r="O255" s="3"/>
      <c r="Q255" s="3"/>
      <c r="R255" s="3"/>
      <c r="S255" s="3"/>
      <c r="T255" s="3"/>
      <c r="Y255" s="3"/>
      <c r="Z255" s="3"/>
      <c r="AA255" s="3"/>
      <c r="AB255" s="3"/>
      <c r="AC255" s="3"/>
      <c r="AG255" s="757" t="s">
        <v>1282</v>
      </c>
      <c r="AH255" s="377" t="s">
        <v>1156</v>
      </c>
      <c r="AI255" s="378">
        <v>0.47399999999999998</v>
      </c>
    </row>
    <row r="256" spans="9:35" ht="15" customHeight="1">
      <c r="I256" s="3"/>
      <c r="L256" s="3"/>
      <c r="M256" s="3"/>
      <c r="O256" s="3"/>
      <c r="Q256" s="3"/>
      <c r="R256" s="3"/>
      <c r="S256" s="3"/>
      <c r="T256" s="3"/>
      <c r="Y256" s="3"/>
      <c r="Z256" s="3"/>
      <c r="AA256" s="3"/>
      <c r="AB256" s="3"/>
      <c r="AC256" s="3"/>
      <c r="AG256" s="757" t="s">
        <v>1283</v>
      </c>
      <c r="AH256" s="377" t="s">
        <v>977</v>
      </c>
      <c r="AI256" s="378">
        <v>0</v>
      </c>
    </row>
    <row r="257" spans="9:35" ht="15" customHeight="1">
      <c r="I257" s="3"/>
      <c r="L257" s="3"/>
      <c r="M257" s="3"/>
      <c r="O257" s="3"/>
      <c r="Q257" s="3"/>
      <c r="R257" s="3"/>
      <c r="S257" s="3"/>
      <c r="T257" s="3"/>
      <c r="Y257" s="3"/>
      <c r="Z257" s="3"/>
      <c r="AA257" s="3"/>
      <c r="AB257" s="3"/>
      <c r="AC257" s="3"/>
      <c r="AG257" s="757" t="s">
        <v>1284</v>
      </c>
      <c r="AH257" s="377" t="s">
        <v>979</v>
      </c>
      <c r="AI257" s="378">
        <v>0.184</v>
      </c>
    </row>
    <row r="258" spans="9:35" ht="15" customHeight="1">
      <c r="I258" s="3"/>
      <c r="L258" s="3"/>
      <c r="M258" s="3"/>
      <c r="O258" s="3"/>
      <c r="Q258" s="3"/>
      <c r="R258" s="3"/>
      <c r="S258" s="3"/>
      <c r="T258" s="3"/>
      <c r="Y258" s="3"/>
      <c r="Z258" s="3"/>
      <c r="AA258" s="3"/>
      <c r="AB258" s="3"/>
      <c r="AC258" s="3"/>
      <c r="AG258" s="757" t="s">
        <v>1285</v>
      </c>
      <c r="AH258" s="377" t="s">
        <v>981</v>
      </c>
      <c r="AI258" s="378">
        <v>0.377</v>
      </c>
    </row>
    <row r="259" spans="9:35" ht="15" customHeight="1">
      <c r="I259" s="3"/>
      <c r="L259" s="3"/>
      <c r="M259" s="3"/>
      <c r="O259" s="3"/>
      <c r="Q259" s="3"/>
      <c r="R259" s="3"/>
      <c r="S259" s="3"/>
      <c r="T259" s="3"/>
      <c r="Y259" s="3"/>
      <c r="Z259" s="3"/>
      <c r="AA259" s="3"/>
      <c r="AB259" s="3"/>
      <c r="AC259" s="3"/>
      <c r="AG259" s="757" t="s">
        <v>1286</v>
      </c>
      <c r="AH259" s="377" t="s">
        <v>983</v>
      </c>
      <c r="AI259" s="378">
        <v>0</v>
      </c>
    </row>
    <row r="260" spans="9:35" ht="15" customHeight="1">
      <c r="I260" s="3"/>
      <c r="L260" s="3"/>
      <c r="M260" s="3"/>
      <c r="O260" s="3"/>
      <c r="Q260" s="3"/>
      <c r="R260" s="3"/>
      <c r="S260" s="3"/>
      <c r="T260" s="3"/>
      <c r="Y260" s="3"/>
      <c r="Z260" s="3"/>
      <c r="AA260" s="3"/>
      <c r="AB260" s="3"/>
      <c r="AC260" s="3"/>
      <c r="AG260" s="757" t="s">
        <v>1287</v>
      </c>
      <c r="AH260" s="377" t="s">
        <v>1157</v>
      </c>
      <c r="AI260" s="378">
        <v>0.502</v>
      </c>
    </row>
    <row r="261" spans="9:35" ht="15" customHeight="1">
      <c r="I261" s="3"/>
      <c r="L261" s="3"/>
      <c r="M261" s="3"/>
      <c r="O261" s="3"/>
      <c r="Q261" s="3"/>
      <c r="R261" s="3"/>
      <c r="S261" s="3"/>
      <c r="T261" s="3"/>
      <c r="Y261" s="3"/>
      <c r="Z261" s="3"/>
      <c r="AA261" s="3"/>
      <c r="AB261" s="3"/>
      <c r="AC261" s="3"/>
      <c r="AG261" s="757" t="s">
        <v>1288</v>
      </c>
      <c r="AH261" s="377" t="s">
        <v>991</v>
      </c>
      <c r="AI261" s="378">
        <v>0</v>
      </c>
    </row>
    <row r="262" spans="9:35" ht="15" customHeight="1">
      <c r="I262" s="3"/>
      <c r="L262" s="3"/>
      <c r="M262" s="3"/>
      <c r="O262" s="3"/>
      <c r="Q262" s="3"/>
      <c r="R262" s="3"/>
      <c r="S262" s="3"/>
      <c r="T262" s="3"/>
      <c r="Y262" s="3"/>
      <c r="Z262" s="3"/>
      <c r="AA262" s="3"/>
      <c r="AB262" s="3"/>
      <c r="AC262" s="3"/>
      <c r="AG262" s="757" t="s">
        <v>1289</v>
      </c>
      <c r="AH262" s="377" t="s">
        <v>993</v>
      </c>
      <c r="AI262" s="378">
        <v>0.19700000000000001</v>
      </c>
    </row>
    <row r="263" spans="9:35" ht="15" customHeight="1">
      <c r="I263" s="3"/>
      <c r="L263" s="3"/>
      <c r="M263" s="3"/>
      <c r="O263" s="3"/>
      <c r="Q263" s="3"/>
      <c r="R263" s="3"/>
      <c r="S263" s="3"/>
      <c r="T263" s="3"/>
      <c r="Y263" s="3"/>
      <c r="Z263" s="3"/>
      <c r="AA263" s="3"/>
      <c r="AB263" s="3"/>
      <c r="AC263" s="3"/>
      <c r="AG263" s="757" t="s">
        <v>1290</v>
      </c>
      <c r="AH263" s="377" t="s">
        <v>995</v>
      </c>
      <c r="AI263" s="378">
        <v>0</v>
      </c>
    </row>
    <row r="264" spans="9:35" ht="15" customHeight="1">
      <c r="I264" s="3"/>
      <c r="L264" s="3"/>
      <c r="M264" s="3"/>
      <c r="O264" s="3"/>
      <c r="Q264" s="3"/>
      <c r="R264" s="3"/>
      <c r="S264" s="3"/>
      <c r="T264" s="3"/>
      <c r="Y264" s="3"/>
      <c r="Z264" s="3"/>
      <c r="AA264" s="3"/>
      <c r="AB264" s="3"/>
      <c r="AC264" s="3"/>
      <c r="AG264" s="757" t="s">
        <v>1291</v>
      </c>
      <c r="AH264" s="377" t="s">
        <v>997</v>
      </c>
      <c r="AI264" s="378">
        <v>0</v>
      </c>
    </row>
    <row r="265" spans="9:35" ht="15" customHeight="1">
      <c r="I265" s="3"/>
      <c r="L265" s="3"/>
      <c r="M265" s="3"/>
      <c r="O265" s="3"/>
      <c r="Q265" s="3"/>
      <c r="R265" s="3"/>
      <c r="S265" s="3"/>
      <c r="T265" s="3"/>
      <c r="Y265" s="3"/>
      <c r="Z265" s="3"/>
      <c r="AA265" s="3"/>
      <c r="AB265" s="3"/>
      <c r="AC265" s="3"/>
      <c r="AG265" s="757" t="s">
        <v>1292</v>
      </c>
      <c r="AH265" s="377" t="s">
        <v>999</v>
      </c>
      <c r="AI265" s="378">
        <v>0.247</v>
      </c>
    </row>
    <row r="266" spans="9:35" ht="15" customHeight="1">
      <c r="I266" s="3"/>
      <c r="L266" s="3"/>
      <c r="M266" s="3"/>
      <c r="O266" s="3"/>
      <c r="Q266" s="3"/>
      <c r="R266" s="3"/>
      <c r="S266" s="3"/>
      <c r="T266" s="3"/>
      <c r="Y266" s="3"/>
      <c r="Z266" s="3"/>
      <c r="AA266" s="3"/>
      <c r="AB266" s="3"/>
      <c r="AC266" s="3"/>
      <c r="AG266" s="757" t="s">
        <v>1293</v>
      </c>
      <c r="AH266" s="377" t="s">
        <v>1001</v>
      </c>
      <c r="AI266" s="378">
        <v>0</v>
      </c>
    </row>
    <row r="267" spans="9:35" ht="15" customHeight="1">
      <c r="I267" s="3"/>
      <c r="L267" s="3"/>
      <c r="M267" s="3"/>
      <c r="O267" s="3"/>
      <c r="Q267" s="3"/>
      <c r="R267" s="3"/>
      <c r="S267" s="3"/>
      <c r="T267" s="3"/>
      <c r="Y267" s="3"/>
      <c r="Z267" s="3"/>
      <c r="AA267" s="3"/>
      <c r="AB267" s="3"/>
      <c r="AC267" s="3"/>
      <c r="AG267" s="757" t="s">
        <v>1294</v>
      </c>
      <c r="AH267" s="377" t="s">
        <v>1003</v>
      </c>
      <c r="AI267" s="378">
        <v>0</v>
      </c>
    </row>
    <row r="268" spans="9:35" ht="15" customHeight="1">
      <c r="I268" s="3"/>
      <c r="L268" s="3"/>
      <c r="M268" s="3"/>
      <c r="O268" s="3"/>
      <c r="Q268" s="3"/>
      <c r="R268" s="3"/>
      <c r="S268" s="3"/>
      <c r="T268" s="3"/>
      <c r="Y268" s="3"/>
      <c r="Z268" s="3"/>
      <c r="AA268" s="3"/>
      <c r="AB268" s="3"/>
      <c r="AC268" s="3"/>
      <c r="AG268" s="757" t="s">
        <v>1295</v>
      </c>
      <c r="AH268" s="377" t="s">
        <v>1158</v>
      </c>
      <c r="AI268" s="378">
        <v>0</v>
      </c>
    </row>
    <row r="269" spans="9:35" ht="15" customHeight="1">
      <c r="I269" s="3"/>
      <c r="L269" s="3"/>
      <c r="M269" s="3"/>
      <c r="O269" s="3"/>
      <c r="Q269" s="3"/>
      <c r="R269" s="3"/>
      <c r="S269" s="3"/>
      <c r="T269" s="3"/>
      <c r="Y269" s="3"/>
      <c r="Z269" s="3"/>
      <c r="AA269" s="3"/>
      <c r="AB269" s="3"/>
      <c r="AC269" s="3"/>
      <c r="AG269" s="757" t="s">
        <v>1296</v>
      </c>
      <c r="AH269" s="377" t="s">
        <v>1159</v>
      </c>
      <c r="AI269" s="378">
        <v>0.248</v>
      </c>
    </row>
    <row r="270" spans="9:35" ht="15" customHeight="1">
      <c r="I270" s="3"/>
      <c r="L270" s="3"/>
      <c r="M270" s="3"/>
      <c r="O270" s="3"/>
      <c r="Q270" s="3"/>
      <c r="R270" s="3"/>
      <c r="S270" s="3"/>
      <c r="T270" s="3"/>
      <c r="Y270" s="3"/>
      <c r="Z270" s="3"/>
      <c r="AA270" s="3"/>
      <c r="AB270" s="3"/>
      <c r="AC270" s="3"/>
      <c r="AG270" s="757" t="s">
        <v>1297</v>
      </c>
      <c r="AH270" s="377" t="s">
        <v>1160</v>
      </c>
      <c r="AI270" s="378">
        <v>0.46400000000000002</v>
      </c>
    </row>
    <row r="271" spans="9:35" ht="15" customHeight="1">
      <c r="I271" s="3"/>
      <c r="L271" s="3"/>
      <c r="M271" s="3"/>
      <c r="O271" s="3"/>
      <c r="Q271" s="3"/>
      <c r="R271" s="3"/>
      <c r="S271" s="3"/>
      <c r="T271" s="3"/>
      <c r="Y271" s="3"/>
      <c r="Z271" s="3"/>
      <c r="AA271" s="3"/>
      <c r="AB271" s="3"/>
      <c r="AC271" s="3"/>
      <c r="AG271" s="757" t="s">
        <v>1298</v>
      </c>
      <c r="AH271" s="377" t="s">
        <v>1161</v>
      </c>
      <c r="AI271" s="378">
        <v>0.54</v>
      </c>
    </row>
    <row r="272" spans="9:35" ht="15" customHeight="1">
      <c r="I272" s="3"/>
      <c r="L272" s="3"/>
      <c r="M272" s="3"/>
      <c r="O272" s="3"/>
      <c r="Q272" s="3"/>
      <c r="R272" s="3"/>
      <c r="S272" s="3"/>
      <c r="T272" s="3"/>
      <c r="Y272" s="3"/>
      <c r="Z272" s="3"/>
      <c r="AA272" s="3"/>
      <c r="AB272" s="3"/>
      <c r="AC272" s="3"/>
      <c r="AG272" s="757" t="s">
        <v>1299</v>
      </c>
      <c r="AH272" s="377" t="s">
        <v>1011</v>
      </c>
      <c r="AI272" s="378">
        <v>0</v>
      </c>
    </row>
    <row r="273" spans="9:35" ht="15" customHeight="1">
      <c r="I273" s="3"/>
      <c r="L273" s="3"/>
      <c r="M273" s="3"/>
      <c r="O273" s="3"/>
      <c r="Q273" s="3"/>
      <c r="R273" s="3"/>
      <c r="S273" s="3"/>
      <c r="T273" s="3"/>
      <c r="Y273" s="3"/>
      <c r="Z273" s="3"/>
      <c r="AA273" s="3"/>
      <c r="AB273" s="3"/>
      <c r="AC273" s="3"/>
      <c r="AG273" s="757" t="s">
        <v>1300</v>
      </c>
      <c r="AH273" s="377" t="s">
        <v>1162</v>
      </c>
      <c r="AI273" s="378">
        <v>0.48500000000000004</v>
      </c>
    </row>
    <row r="274" spans="9:35" ht="15" customHeight="1">
      <c r="I274" s="3"/>
      <c r="L274" s="3"/>
      <c r="M274" s="3"/>
      <c r="O274" s="3"/>
      <c r="Q274" s="3"/>
      <c r="R274" s="3"/>
      <c r="S274" s="3"/>
      <c r="T274" s="3"/>
      <c r="Y274" s="3"/>
      <c r="Z274" s="3"/>
      <c r="AA274" s="3"/>
      <c r="AB274" s="3"/>
      <c r="AC274" s="3"/>
      <c r="AG274" s="757" t="s">
        <v>1301</v>
      </c>
      <c r="AH274" s="377" t="s">
        <v>1163</v>
      </c>
      <c r="AI274" s="378">
        <v>0</v>
      </c>
    </row>
    <row r="275" spans="9:35" ht="15" customHeight="1">
      <c r="I275" s="3"/>
      <c r="L275" s="3"/>
      <c r="M275" s="3"/>
      <c r="O275" s="3"/>
      <c r="Q275" s="3"/>
      <c r="R275" s="3"/>
      <c r="S275" s="3"/>
      <c r="T275" s="3"/>
      <c r="Y275" s="3"/>
      <c r="Z275" s="3"/>
      <c r="AA275" s="3"/>
      <c r="AB275" s="3"/>
      <c r="AC275" s="3"/>
      <c r="AG275" s="760" t="s">
        <v>1302</v>
      </c>
      <c r="AH275" s="606" t="s">
        <v>1164</v>
      </c>
      <c r="AI275" s="606">
        <v>0</v>
      </c>
    </row>
    <row r="276" spans="9:35" ht="15" customHeight="1">
      <c r="I276" s="3"/>
      <c r="L276" s="3"/>
      <c r="M276" s="3"/>
      <c r="O276" s="3"/>
      <c r="Q276" s="3"/>
      <c r="R276" s="3"/>
      <c r="S276" s="3"/>
      <c r="T276" s="3"/>
      <c r="Y276" s="3"/>
      <c r="Z276" s="3"/>
      <c r="AA276" s="3"/>
      <c r="AB276" s="3"/>
      <c r="AC276" s="3"/>
      <c r="AG276" s="760" t="s">
        <v>1303</v>
      </c>
      <c r="AH276" s="606" t="s">
        <v>1165</v>
      </c>
      <c r="AI276" s="606">
        <v>0</v>
      </c>
    </row>
    <row r="277" spans="9:35" ht="15" customHeight="1">
      <c r="I277" s="3"/>
      <c r="L277" s="3"/>
      <c r="M277" s="3"/>
      <c r="O277" s="3"/>
      <c r="Q277" s="3"/>
      <c r="R277" s="3"/>
      <c r="S277" s="3"/>
      <c r="T277" s="3"/>
      <c r="Y277" s="3"/>
      <c r="Z277" s="3"/>
      <c r="AA277" s="3"/>
      <c r="AB277" s="3"/>
      <c r="AC277" s="3"/>
      <c r="AG277" s="760" t="s">
        <v>1304</v>
      </c>
      <c r="AH277" s="606" t="s">
        <v>1166</v>
      </c>
      <c r="AI277" s="606">
        <v>0</v>
      </c>
    </row>
    <row r="278" spans="9:35" ht="15" customHeight="1">
      <c r="I278" s="3"/>
      <c r="L278" s="3"/>
      <c r="M278" s="3"/>
      <c r="O278" s="3"/>
      <c r="Q278" s="3"/>
      <c r="R278" s="3"/>
      <c r="S278" s="3"/>
      <c r="T278" s="3"/>
      <c r="Y278" s="3"/>
      <c r="Z278" s="3"/>
      <c r="AA278" s="3"/>
      <c r="AB278" s="3"/>
      <c r="AC278" s="3"/>
      <c r="AG278" s="760" t="s">
        <v>1305</v>
      </c>
      <c r="AH278" s="606" t="s">
        <v>1167</v>
      </c>
      <c r="AI278" s="606">
        <v>0.48000000000000004</v>
      </c>
    </row>
    <row r="279" spans="9:35" ht="15" customHeight="1">
      <c r="I279" s="3"/>
      <c r="L279" s="3"/>
      <c r="M279" s="3"/>
      <c r="O279" s="3"/>
      <c r="Q279" s="3"/>
      <c r="R279" s="3"/>
      <c r="S279" s="3"/>
      <c r="T279" s="3"/>
      <c r="Y279" s="3"/>
      <c r="Z279" s="3"/>
      <c r="AA279" s="3"/>
      <c r="AB279" s="3"/>
      <c r="AC279" s="3"/>
      <c r="AG279" s="760" t="s">
        <v>1306</v>
      </c>
      <c r="AH279" s="606" t="s">
        <v>1025</v>
      </c>
      <c r="AI279" s="606">
        <v>0</v>
      </c>
    </row>
    <row r="280" spans="9:35" ht="15" customHeight="1">
      <c r="I280" s="3"/>
      <c r="L280" s="3"/>
      <c r="M280" s="3"/>
      <c r="O280" s="3"/>
      <c r="Q280" s="3"/>
      <c r="R280" s="3"/>
      <c r="S280" s="3"/>
      <c r="T280" s="3"/>
      <c r="Y280" s="3"/>
      <c r="Z280" s="3"/>
      <c r="AA280" s="3"/>
      <c r="AB280" s="3"/>
      <c r="AC280" s="3"/>
      <c r="AG280" s="760" t="s">
        <v>1307</v>
      </c>
      <c r="AH280" s="606" t="s">
        <v>1027</v>
      </c>
      <c r="AI280" s="606">
        <v>0</v>
      </c>
    </row>
    <row r="281" spans="9:35" ht="15" customHeight="1">
      <c r="I281" s="3"/>
      <c r="L281" s="3"/>
      <c r="M281" s="3"/>
      <c r="O281" s="3"/>
      <c r="Q281" s="3"/>
      <c r="R281" s="3"/>
      <c r="S281" s="3"/>
      <c r="T281" s="3"/>
      <c r="Y281" s="3"/>
      <c r="Z281" s="3"/>
      <c r="AA281" s="3"/>
      <c r="AB281" s="3"/>
      <c r="AC281" s="3"/>
      <c r="AG281" s="760" t="s">
        <v>1308</v>
      </c>
      <c r="AH281" s="606" t="s">
        <v>1029</v>
      </c>
      <c r="AI281" s="606">
        <v>0.48199999999999998</v>
      </c>
    </row>
    <row r="282" spans="9:35" ht="15" customHeight="1">
      <c r="I282" s="3"/>
      <c r="L282" s="3"/>
      <c r="M282" s="3"/>
      <c r="O282" s="3"/>
      <c r="Q282" s="3"/>
      <c r="R282" s="3"/>
      <c r="S282" s="3"/>
      <c r="T282" s="3"/>
      <c r="Y282" s="3"/>
      <c r="Z282" s="3"/>
      <c r="AA282" s="3"/>
      <c r="AB282" s="3"/>
      <c r="AC282" s="3"/>
      <c r="AG282" s="760" t="s">
        <v>1309</v>
      </c>
      <c r="AH282" s="606" t="s">
        <v>1168</v>
      </c>
      <c r="AI282" s="606">
        <v>0</v>
      </c>
    </row>
    <row r="283" spans="9:35" ht="15" customHeight="1">
      <c r="I283" s="3"/>
      <c r="L283" s="3"/>
      <c r="M283" s="3"/>
      <c r="O283" s="3"/>
      <c r="Q283" s="3"/>
      <c r="R283" s="3"/>
      <c r="S283" s="3"/>
      <c r="T283" s="3"/>
      <c r="Y283" s="3"/>
      <c r="Z283" s="3"/>
      <c r="AA283" s="3"/>
      <c r="AB283" s="3"/>
      <c r="AC283" s="3"/>
      <c r="AG283" s="760" t="s">
        <v>1310</v>
      </c>
      <c r="AH283" s="606" t="s">
        <v>1169</v>
      </c>
      <c r="AI283" s="606">
        <v>0</v>
      </c>
    </row>
    <row r="284" spans="9:35" ht="15" customHeight="1">
      <c r="I284" s="3"/>
      <c r="L284" s="3"/>
      <c r="M284" s="3"/>
      <c r="O284" s="3"/>
      <c r="Q284" s="3"/>
      <c r="R284" s="3"/>
      <c r="S284" s="3"/>
      <c r="T284" s="3"/>
      <c r="Y284" s="3"/>
      <c r="Z284" s="3"/>
      <c r="AA284" s="3"/>
      <c r="AB284" s="3"/>
      <c r="AC284" s="3"/>
      <c r="AG284" s="760" t="s">
        <v>1311</v>
      </c>
      <c r="AH284" s="606" t="s">
        <v>1170</v>
      </c>
      <c r="AI284" s="606">
        <v>0.53799999999999992</v>
      </c>
    </row>
    <row r="285" spans="9:35" ht="15" customHeight="1">
      <c r="I285" s="3"/>
      <c r="L285" s="3"/>
      <c r="M285" s="3"/>
      <c r="O285" s="3"/>
      <c r="Q285" s="3"/>
      <c r="R285" s="3"/>
      <c r="S285" s="3"/>
      <c r="T285" s="3"/>
      <c r="Y285" s="3"/>
      <c r="Z285" s="3"/>
      <c r="AA285" s="3"/>
      <c r="AB285" s="3"/>
      <c r="AC285" s="3"/>
      <c r="AG285" s="761" t="s">
        <v>1312</v>
      </c>
      <c r="AH285" s="607" t="s">
        <v>1035</v>
      </c>
      <c r="AI285" s="607">
        <v>0</v>
      </c>
    </row>
    <row r="286" spans="9:35" ht="15" customHeight="1">
      <c r="I286" s="3"/>
      <c r="L286" s="3"/>
      <c r="M286" s="3"/>
      <c r="O286" s="3"/>
      <c r="Q286" s="3"/>
      <c r="R286" s="3"/>
      <c r="S286" s="3"/>
      <c r="T286" s="3"/>
      <c r="Y286" s="3"/>
      <c r="Z286" s="3"/>
      <c r="AA286" s="3"/>
      <c r="AB286" s="3"/>
      <c r="AC286" s="3"/>
      <c r="AG286" s="761" t="s">
        <v>1313</v>
      </c>
      <c r="AH286" s="607" t="s">
        <v>1037</v>
      </c>
      <c r="AI286" s="607">
        <v>0.34899999999999998</v>
      </c>
    </row>
    <row r="287" spans="9:35" ht="15" customHeight="1">
      <c r="I287" s="3"/>
      <c r="L287" s="3"/>
      <c r="M287" s="3"/>
      <c r="O287" s="3"/>
      <c r="Q287" s="3"/>
      <c r="R287" s="3"/>
      <c r="S287" s="3"/>
      <c r="T287" s="3"/>
      <c r="Y287" s="3"/>
      <c r="Z287" s="3"/>
      <c r="AA287" s="3"/>
      <c r="AB287" s="3"/>
      <c r="AC287" s="3"/>
      <c r="AG287" s="761" t="s">
        <v>1314</v>
      </c>
      <c r="AH287" s="607" t="s">
        <v>1039</v>
      </c>
      <c r="AI287" s="607">
        <v>0.28100000000000003</v>
      </c>
    </row>
    <row r="288" spans="9:35" ht="15" customHeight="1">
      <c r="I288" s="3"/>
      <c r="L288" s="3"/>
      <c r="M288" s="3"/>
      <c r="O288" s="3"/>
      <c r="Q288" s="3"/>
      <c r="R288" s="3"/>
      <c r="S288" s="3"/>
      <c r="T288" s="3"/>
      <c r="Y288" s="3"/>
      <c r="Z288" s="3"/>
      <c r="AA288" s="3"/>
      <c r="AB288" s="3"/>
      <c r="AC288" s="3"/>
      <c r="AG288" s="761" t="s">
        <v>1315</v>
      </c>
      <c r="AH288" s="607" t="s">
        <v>1041</v>
      </c>
      <c r="AI288" s="607">
        <v>0.30199999999999999</v>
      </c>
    </row>
    <row r="289" spans="9:35" ht="15" customHeight="1">
      <c r="I289" s="3"/>
      <c r="L289" s="3"/>
      <c r="M289" s="3"/>
      <c r="O289" s="3"/>
      <c r="Q289" s="3"/>
      <c r="R289" s="3"/>
      <c r="S289" s="3"/>
      <c r="T289" s="3"/>
      <c r="Y289" s="3"/>
      <c r="Z289" s="3"/>
      <c r="AA289" s="3"/>
      <c r="AB289" s="3"/>
      <c r="AC289" s="3"/>
      <c r="AG289" s="761" t="s">
        <v>1316</v>
      </c>
      <c r="AH289" s="607" t="s">
        <v>1171</v>
      </c>
      <c r="AI289" s="607">
        <v>0.216</v>
      </c>
    </row>
    <row r="290" spans="9:35" ht="15" customHeight="1">
      <c r="I290" s="3"/>
      <c r="L290" s="3"/>
      <c r="M290" s="3"/>
      <c r="O290" s="3"/>
      <c r="Q290" s="3"/>
      <c r="R290" s="3"/>
      <c r="S290" s="3"/>
      <c r="T290" s="3"/>
      <c r="Y290" s="3"/>
      <c r="Z290" s="3"/>
      <c r="AA290" s="3"/>
      <c r="AB290" s="3"/>
      <c r="AC290" s="3"/>
      <c r="AG290" s="761" t="s">
        <v>1317</v>
      </c>
      <c r="AH290" s="607" t="s">
        <v>1172</v>
      </c>
      <c r="AI290" s="607">
        <v>0.48899999999999993</v>
      </c>
    </row>
    <row r="291" spans="9:35" ht="15" customHeight="1">
      <c r="I291" s="3"/>
      <c r="L291" s="3"/>
      <c r="M291" s="3"/>
      <c r="O291" s="3"/>
      <c r="Q291" s="3"/>
      <c r="R291" s="3"/>
      <c r="S291" s="3"/>
      <c r="T291" s="3"/>
      <c r="Y291" s="3"/>
      <c r="Z291" s="3"/>
      <c r="AA291" s="3"/>
      <c r="AB291" s="3"/>
      <c r="AC291" s="3"/>
      <c r="AG291" s="761" t="s">
        <v>1318</v>
      </c>
      <c r="AH291" s="607" t="s">
        <v>1173</v>
      </c>
      <c r="AI291" s="607">
        <v>0</v>
      </c>
    </row>
    <row r="292" spans="9:35" ht="15" customHeight="1">
      <c r="I292" s="3"/>
      <c r="L292" s="3"/>
      <c r="M292" s="3"/>
      <c r="O292" s="3"/>
      <c r="Q292" s="3"/>
      <c r="R292" s="3"/>
      <c r="S292" s="3"/>
      <c r="T292" s="3"/>
      <c r="Y292" s="3"/>
      <c r="Z292" s="3"/>
      <c r="AA292" s="3"/>
      <c r="AB292" s="3"/>
      <c r="AC292" s="3"/>
      <c r="AG292" s="761" t="s">
        <v>1319</v>
      </c>
      <c r="AH292" s="607" t="s">
        <v>1174</v>
      </c>
      <c r="AI292" s="607">
        <v>0.19900000000000001</v>
      </c>
    </row>
    <row r="293" spans="9:35" ht="15" customHeight="1" thickBot="1">
      <c r="I293" s="3"/>
      <c r="L293" s="3"/>
      <c r="M293" s="3"/>
      <c r="O293" s="3"/>
      <c r="Q293" s="3"/>
      <c r="R293" s="3"/>
      <c r="S293" s="3"/>
      <c r="T293" s="3"/>
      <c r="Y293" s="3"/>
      <c r="Z293" s="3"/>
      <c r="AA293" s="3"/>
      <c r="AB293" s="3"/>
      <c r="AC293" s="3"/>
      <c r="AG293" s="767" t="s">
        <v>1320</v>
      </c>
      <c r="AH293" s="763" t="s">
        <v>1175</v>
      </c>
      <c r="AI293" s="763">
        <v>0.41100000000000003</v>
      </c>
    </row>
    <row r="294" spans="9:35" ht="15" customHeight="1">
      <c r="I294" s="3"/>
      <c r="L294" s="3"/>
      <c r="M294" s="3"/>
      <c r="O294" s="3"/>
      <c r="Q294" s="3"/>
      <c r="R294" s="3"/>
      <c r="S294" s="3"/>
      <c r="T294" s="3"/>
      <c r="Y294" s="3"/>
      <c r="Z294" s="3"/>
      <c r="AA294" s="3"/>
      <c r="AB294" s="3"/>
      <c r="AC294" s="3"/>
      <c r="AG294" s="764" t="s">
        <v>1321</v>
      </c>
      <c r="AH294" s="765" t="s">
        <v>757</v>
      </c>
      <c r="AI294" s="766">
        <v>0</v>
      </c>
    </row>
    <row r="295" spans="9:35" ht="15" customHeight="1">
      <c r="I295" s="3"/>
      <c r="L295" s="3"/>
      <c r="M295" s="3"/>
      <c r="O295" s="3"/>
      <c r="Q295" s="3"/>
      <c r="R295" s="3"/>
      <c r="S295" s="3"/>
      <c r="T295" s="3"/>
      <c r="Y295" s="3"/>
      <c r="Z295" s="3"/>
      <c r="AA295" s="3"/>
      <c r="AB295" s="3"/>
      <c r="AC295" s="3"/>
      <c r="AG295" s="758" t="s">
        <v>1322</v>
      </c>
      <c r="AH295" s="607" t="s">
        <v>761</v>
      </c>
      <c r="AI295" s="634">
        <v>0.29199999999999998</v>
      </c>
    </row>
    <row r="296" spans="9:35" ht="15" customHeight="1">
      <c r="I296" s="3"/>
      <c r="L296" s="3"/>
      <c r="M296" s="3"/>
      <c r="O296" s="3"/>
      <c r="Q296" s="3"/>
      <c r="R296" s="3"/>
      <c r="S296" s="3"/>
      <c r="T296" s="3"/>
      <c r="Y296" s="3"/>
      <c r="Z296" s="3"/>
      <c r="AA296" s="3"/>
      <c r="AB296" s="3"/>
      <c r="AC296" s="3"/>
      <c r="AG296" s="758" t="s">
        <v>1323</v>
      </c>
      <c r="AH296" s="607" t="s">
        <v>765</v>
      </c>
      <c r="AI296" s="634">
        <v>0.34799999999999998</v>
      </c>
    </row>
    <row r="297" spans="9:35" ht="15" customHeight="1">
      <c r="I297" s="3"/>
      <c r="L297" s="3"/>
      <c r="M297" s="3"/>
      <c r="O297" s="3"/>
      <c r="Q297" s="3"/>
      <c r="R297" s="3"/>
      <c r="S297" s="3"/>
      <c r="T297" s="3"/>
      <c r="Y297" s="3"/>
      <c r="Z297" s="3"/>
      <c r="AA297" s="3"/>
      <c r="AB297" s="3"/>
      <c r="AC297" s="3"/>
      <c r="AG297" s="758" t="s">
        <v>1324</v>
      </c>
      <c r="AH297" s="607" t="s">
        <v>769</v>
      </c>
      <c r="AI297" s="634">
        <v>0.25</v>
      </c>
    </row>
    <row r="298" spans="9:35" ht="15" customHeight="1">
      <c r="I298" s="3"/>
      <c r="L298" s="3"/>
      <c r="M298" s="3"/>
      <c r="O298" s="3"/>
      <c r="Q298" s="3"/>
      <c r="R298" s="3"/>
      <c r="S298" s="3"/>
      <c r="T298" s="3"/>
      <c r="Y298" s="3"/>
      <c r="Z298" s="3"/>
      <c r="AA298" s="3"/>
      <c r="AB298" s="3"/>
      <c r="AC298" s="3"/>
      <c r="AG298" s="758" t="s">
        <v>1325</v>
      </c>
      <c r="AH298" s="607" t="s">
        <v>773</v>
      </c>
      <c r="AI298" s="634">
        <v>0.378</v>
      </c>
    </row>
    <row r="299" spans="9:35" ht="15" customHeight="1">
      <c r="I299" s="3"/>
      <c r="L299" s="3"/>
      <c r="M299" s="3"/>
      <c r="O299" s="3"/>
      <c r="Q299" s="3"/>
      <c r="R299" s="3"/>
      <c r="S299" s="3"/>
      <c r="T299" s="3"/>
      <c r="Y299" s="3"/>
      <c r="Z299" s="3"/>
      <c r="AA299" s="3"/>
      <c r="AB299" s="3"/>
      <c r="AC299" s="3"/>
      <c r="AG299" s="758" t="s">
        <v>1326</v>
      </c>
      <c r="AH299" s="607" t="s">
        <v>777</v>
      </c>
      <c r="AI299" s="634">
        <v>0</v>
      </c>
    </row>
    <row r="300" spans="9:35" ht="15" customHeight="1">
      <c r="I300" s="3"/>
      <c r="L300" s="3"/>
      <c r="M300" s="3"/>
      <c r="O300" s="3"/>
      <c r="Q300" s="3"/>
      <c r="R300" s="3"/>
      <c r="S300" s="3"/>
      <c r="T300" s="3"/>
      <c r="Y300" s="3"/>
      <c r="Z300" s="3"/>
      <c r="AA300" s="3"/>
      <c r="AB300" s="3"/>
      <c r="AC300" s="3"/>
      <c r="AG300" s="758" t="s">
        <v>1327</v>
      </c>
      <c r="AH300" s="607" t="s">
        <v>781</v>
      </c>
      <c r="AI300" s="634">
        <v>0</v>
      </c>
    </row>
    <row r="301" spans="9:35" ht="15" customHeight="1">
      <c r="I301" s="3"/>
      <c r="L301" s="3"/>
      <c r="M301" s="3"/>
      <c r="O301" s="3"/>
      <c r="Q301" s="3"/>
      <c r="R301" s="3"/>
      <c r="S301" s="3"/>
      <c r="T301" s="3"/>
      <c r="Y301" s="3"/>
      <c r="Z301" s="3"/>
      <c r="AA301" s="3"/>
      <c r="AB301" s="3"/>
      <c r="AC301" s="3"/>
      <c r="AG301" s="758" t="s">
        <v>1328</v>
      </c>
      <c r="AH301" s="607" t="s">
        <v>1107</v>
      </c>
      <c r="AI301" s="634">
        <v>0</v>
      </c>
    </row>
    <row r="302" spans="9:35" ht="15" customHeight="1">
      <c r="I302" s="3"/>
      <c r="L302" s="3"/>
      <c r="M302" s="3"/>
      <c r="O302" s="3"/>
      <c r="Q302" s="3"/>
      <c r="R302" s="3"/>
      <c r="S302" s="3"/>
      <c r="T302" s="3"/>
      <c r="Y302" s="3"/>
      <c r="Z302" s="3"/>
      <c r="AA302" s="3"/>
      <c r="AB302" s="3"/>
      <c r="AC302" s="3"/>
      <c r="AG302" s="758" t="s">
        <v>1655</v>
      </c>
      <c r="AH302" s="607" t="s">
        <v>1656</v>
      </c>
      <c r="AI302" s="634">
        <v>0</v>
      </c>
    </row>
    <row r="303" spans="9:35" ht="15" customHeight="1">
      <c r="I303" s="3"/>
      <c r="L303" s="3"/>
      <c r="M303" s="3"/>
      <c r="O303" s="3"/>
      <c r="Q303" s="3"/>
      <c r="R303" s="3"/>
      <c r="S303" s="3"/>
      <c r="T303" s="3"/>
      <c r="Y303" s="3"/>
      <c r="Z303" s="3"/>
      <c r="AA303" s="3"/>
      <c r="AB303" s="3"/>
      <c r="AC303" s="3"/>
      <c r="AG303" s="758" t="s">
        <v>1657</v>
      </c>
      <c r="AH303" s="607" t="s">
        <v>1658</v>
      </c>
      <c r="AI303" s="634">
        <v>0.36599999999999999</v>
      </c>
    </row>
    <row r="304" spans="9:35" ht="15" customHeight="1">
      <c r="I304" s="3"/>
      <c r="L304" s="3"/>
      <c r="M304" s="3"/>
      <c r="O304" s="3"/>
      <c r="Q304" s="3"/>
      <c r="R304" s="3"/>
      <c r="S304" s="3"/>
      <c r="T304" s="3"/>
      <c r="Y304" s="3"/>
      <c r="Z304" s="3"/>
      <c r="AA304" s="3"/>
      <c r="AB304" s="3"/>
      <c r="AC304" s="3"/>
      <c r="AG304" s="758" t="s">
        <v>1659</v>
      </c>
      <c r="AH304" s="607" t="s">
        <v>1660</v>
      </c>
      <c r="AI304" s="634">
        <v>0</v>
      </c>
    </row>
    <row r="305" spans="9:35" ht="15" customHeight="1">
      <c r="I305" s="3"/>
      <c r="L305" s="3"/>
      <c r="M305" s="3"/>
      <c r="O305" s="3"/>
      <c r="Q305" s="3"/>
      <c r="R305" s="3"/>
      <c r="S305" s="3"/>
      <c r="T305" s="3"/>
      <c r="Y305" s="3"/>
      <c r="Z305" s="3"/>
      <c r="AA305" s="3"/>
      <c r="AB305" s="3"/>
      <c r="AC305" s="3"/>
      <c r="AG305" s="758" t="s">
        <v>1661</v>
      </c>
      <c r="AH305" s="607" t="s">
        <v>1662</v>
      </c>
      <c r="AI305" s="634">
        <v>0</v>
      </c>
    </row>
    <row r="306" spans="9:35" ht="15" customHeight="1">
      <c r="I306" s="3"/>
      <c r="L306" s="3"/>
      <c r="M306" s="3"/>
      <c r="O306" s="3"/>
      <c r="Q306" s="3"/>
      <c r="R306" s="3"/>
      <c r="S306" s="3"/>
      <c r="T306" s="3"/>
      <c r="Y306" s="3"/>
      <c r="Z306" s="3"/>
      <c r="AA306" s="3"/>
      <c r="AB306" s="3"/>
      <c r="AC306" s="3"/>
      <c r="AG306" s="758" t="s">
        <v>1663</v>
      </c>
      <c r="AH306" s="607" t="s">
        <v>1664</v>
      </c>
      <c r="AI306" s="634">
        <v>0.59000000000000008</v>
      </c>
    </row>
    <row r="307" spans="9:35" ht="15" customHeight="1">
      <c r="I307" s="3"/>
      <c r="L307" s="3"/>
      <c r="M307" s="3"/>
      <c r="O307" s="3"/>
      <c r="Q307" s="3"/>
      <c r="R307" s="3"/>
      <c r="S307" s="3"/>
      <c r="T307" s="3"/>
      <c r="Y307" s="3"/>
      <c r="Z307" s="3"/>
      <c r="AA307" s="3"/>
      <c r="AB307" s="3"/>
      <c r="AC307" s="3"/>
      <c r="AG307" s="758" t="s">
        <v>1329</v>
      </c>
      <c r="AH307" s="607" t="s">
        <v>789</v>
      </c>
      <c r="AI307" s="634">
        <v>0</v>
      </c>
    </row>
    <row r="308" spans="9:35" ht="15" customHeight="1">
      <c r="I308" s="3"/>
      <c r="L308" s="3"/>
      <c r="M308" s="3"/>
      <c r="O308" s="3"/>
      <c r="Q308" s="3"/>
      <c r="R308" s="3"/>
      <c r="S308" s="3"/>
      <c r="T308" s="3"/>
      <c r="Y308" s="3"/>
      <c r="Z308" s="3"/>
      <c r="AA308" s="3"/>
      <c r="AB308" s="3"/>
      <c r="AC308" s="3"/>
      <c r="AG308" s="758" t="s">
        <v>1330</v>
      </c>
      <c r="AH308" s="607" t="s">
        <v>791</v>
      </c>
      <c r="AI308" s="634">
        <v>0</v>
      </c>
    </row>
    <row r="309" spans="9:35" ht="15" customHeight="1">
      <c r="I309" s="3"/>
      <c r="L309" s="3"/>
      <c r="M309" s="3"/>
      <c r="O309" s="3"/>
      <c r="Q309" s="3"/>
      <c r="R309" s="3"/>
      <c r="S309" s="3"/>
      <c r="T309" s="3"/>
      <c r="Y309" s="3"/>
      <c r="Z309" s="3"/>
      <c r="AA309" s="3"/>
      <c r="AB309" s="3"/>
      <c r="AC309" s="3"/>
      <c r="AG309" s="758" t="s">
        <v>1331</v>
      </c>
      <c r="AH309" s="607" t="s">
        <v>793</v>
      </c>
      <c r="AI309" s="634">
        <v>0.2</v>
      </c>
    </row>
    <row r="310" spans="9:35" ht="15" customHeight="1">
      <c r="I310" s="3"/>
      <c r="L310" s="3"/>
      <c r="M310" s="3"/>
      <c r="O310" s="3"/>
      <c r="Q310" s="3"/>
      <c r="R310" s="3"/>
      <c r="S310" s="3"/>
      <c r="T310" s="3"/>
      <c r="Y310" s="3"/>
      <c r="Z310" s="3"/>
      <c r="AA310" s="3"/>
      <c r="AB310" s="3"/>
      <c r="AC310" s="3"/>
      <c r="AG310" s="758" t="s">
        <v>1332</v>
      </c>
      <c r="AH310" s="607" t="s">
        <v>795</v>
      </c>
      <c r="AI310" s="634">
        <v>0.45100000000000001</v>
      </c>
    </row>
    <row r="311" spans="9:35" ht="15" customHeight="1">
      <c r="I311" s="3"/>
      <c r="L311" s="3"/>
      <c r="M311" s="3"/>
      <c r="O311" s="3"/>
      <c r="Q311" s="3"/>
      <c r="R311" s="3"/>
      <c r="S311" s="3"/>
      <c r="T311" s="3"/>
      <c r="Y311" s="3"/>
      <c r="Z311" s="3"/>
      <c r="AA311" s="3"/>
      <c r="AB311" s="3"/>
      <c r="AC311" s="3"/>
      <c r="AG311" s="758" t="s">
        <v>1333</v>
      </c>
      <c r="AH311" s="607" t="s">
        <v>799</v>
      </c>
      <c r="AI311" s="634">
        <v>0</v>
      </c>
    </row>
    <row r="312" spans="9:35" ht="15" customHeight="1">
      <c r="I312" s="3"/>
      <c r="L312" s="3"/>
      <c r="M312" s="3"/>
      <c r="O312" s="3"/>
      <c r="Q312" s="3"/>
      <c r="R312" s="3"/>
      <c r="S312" s="3"/>
      <c r="T312" s="3"/>
      <c r="Y312" s="3"/>
      <c r="Z312" s="3"/>
      <c r="AA312" s="3"/>
      <c r="AB312" s="3"/>
      <c r="AC312" s="3"/>
      <c r="AG312" s="758" t="s">
        <v>1334</v>
      </c>
      <c r="AH312" s="607" t="s">
        <v>801</v>
      </c>
      <c r="AI312" s="634">
        <v>0.2</v>
      </c>
    </row>
    <row r="313" spans="9:35" ht="15" customHeight="1">
      <c r="I313" s="3"/>
      <c r="L313" s="3"/>
      <c r="M313" s="3"/>
      <c r="O313" s="3"/>
      <c r="Q313" s="3"/>
      <c r="R313" s="3"/>
      <c r="S313" s="3"/>
      <c r="T313" s="3"/>
      <c r="Y313" s="3"/>
      <c r="Z313" s="3"/>
      <c r="AA313" s="3"/>
      <c r="AB313" s="3"/>
      <c r="AC313" s="3"/>
      <c r="AG313" s="758" t="s">
        <v>1335</v>
      </c>
      <c r="AH313" s="607" t="s">
        <v>803</v>
      </c>
      <c r="AI313" s="634">
        <v>0.52100000000000002</v>
      </c>
    </row>
    <row r="314" spans="9:35" ht="15" customHeight="1">
      <c r="I314" s="3"/>
      <c r="L314" s="3"/>
      <c r="M314" s="3"/>
      <c r="O314" s="3"/>
      <c r="Q314" s="3"/>
      <c r="R314" s="3"/>
      <c r="S314" s="3"/>
      <c r="T314" s="3"/>
      <c r="Y314" s="3"/>
      <c r="Z314" s="3"/>
      <c r="AA314" s="3"/>
      <c r="AB314" s="3"/>
      <c r="AC314" s="3"/>
      <c r="AG314" s="758" t="s">
        <v>1336</v>
      </c>
      <c r="AH314" s="607" t="s">
        <v>807</v>
      </c>
      <c r="AI314" s="634">
        <v>0</v>
      </c>
    </row>
    <row r="315" spans="9:35" ht="15" customHeight="1">
      <c r="I315" s="3"/>
      <c r="L315" s="3"/>
      <c r="M315" s="3"/>
      <c r="O315" s="3"/>
      <c r="Q315" s="3"/>
      <c r="R315" s="3"/>
      <c r="S315" s="3"/>
      <c r="T315" s="3"/>
      <c r="Y315" s="3"/>
      <c r="Z315" s="3"/>
      <c r="AA315" s="3"/>
      <c r="AB315" s="3"/>
      <c r="AC315" s="3"/>
      <c r="AG315" s="758" t="s">
        <v>1337</v>
      </c>
      <c r="AH315" s="607" t="s">
        <v>809</v>
      </c>
      <c r="AI315" s="634">
        <v>0.378</v>
      </c>
    </row>
    <row r="316" spans="9:35" ht="15" customHeight="1">
      <c r="I316" s="3"/>
      <c r="L316" s="3"/>
      <c r="M316" s="3"/>
      <c r="O316" s="3"/>
      <c r="Q316" s="3"/>
      <c r="R316" s="3"/>
      <c r="S316" s="3"/>
      <c r="T316" s="3"/>
      <c r="Y316" s="3"/>
      <c r="Z316" s="3"/>
      <c r="AA316" s="3"/>
      <c r="AB316" s="3"/>
      <c r="AC316" s="3"/>
      <c r="AG316" s="758" t="s">
        <v>1338</v>
      </c>
      <c r="AH316" s="607" t="s">
        <v>811</v>
      </c>
      <c r="AI316" s="634">
        <v>0</v>
      </c>
    </row>
    <row r="317" spans="9:35" ht="15" customHeight="1">
      <c r="I317" s="3"/>
      <c r="L317" s="3"/>
      <c r="M317" s="3"/>
      <c r="O317" s="3"/>
      <c r="Q317" s="3"/>
      <c r="R317" s="3"/>
      <c r="S317" s="3"/>
      <c r="T317" s="3"/>
      <c r="Y317" s="3"/>
      <c r="Z317" s="3"/>
      <c r="AA317" s="3"/>
      <c r="AB317" s="3"/>
      <c r="AC317" s="3"/>
      <c r="AG317" s="758" t="s">
        <v>1339</v>
      </c>
      <c r="AH317" s="607" t="s">
        <v>813</v>
      </c>
      <c r="AI317" s="634">
        <v>0</v>
      </c>
    </row>
    <row r="318" spans="9:35" ht="15" customHeight="1">
      <c r="I318" s="3"/>
      <c r="L318" s="3"/>
      <c r="M318" s="3"/>
      <c r="O318" s="3"/>
      <c r="Q318" s="3"/>
      <c r="R318" s="3"/>
      <c r="S318" s="3"/>
      <c r="T318" s="3"/>
      <c r="Y318" s="3"/>
      <c r="Z318" s="3"/>
      <c r="AA318" s="3"/>
      <c r="AB318" s="3"/>
      <c r="AC318" s="3"/>
      <c r="AG318" s="758" t="s">
        <v>1340</v>
      </c>
      <c r="AH318" s="607" t="s">
        <v>815</v>
      </c>
      <c r="AI318" s="634">
        <v>0</v>
      </c>
    </row>
    <row r="319" spans="9:35" ht="15" customHeight="1">
      <c r="I319" s="3"/>
      <c r="L319" s="3"/>
      <c r="M319" s="3"/>
      <c r="O319" s="3"/>
      <c r="Q319" s="3"/>
      <c r="R319" s="3"/>
      <c r="S319" s="3"/>
      <c r="T319" s="3"/>
      <c r="Y319" s="3"/>
      <c r="Z319" s="3"/>
      <c r="AA319" s="3"/>
      <c r="AB319" s="3"/>
      <c r="AC319" s="3"/>
      <c r="AG319" s="758" t="s">
        <v>1341</v>
      </c>
      <c r="AH319" s="607" t="s">
        <v>817</v>
      </c>
      <c r="AI319" s="634">
        <v>0</v>
      </c>
    </row>
    <row r="320" spans="9:35" ht="15" customHeight="1">
      <c r="I320" s="3"/>
      <c r="L320" s="3"/>
      <c r="M320" s="3"/>
      <c r="O320" s="3"/>
      <c r="Q320" s="3"/>
      <c r="R320" s="3"/>
      <c r="S320" s="3"/>
      <c r="T320" s="3"/>
      <c r="Y320" s="3"/>
      <c r="Z320" s="3"/>
      <c r="AA320" s="3"/>
      <c r="AB320" s="3"/>
      <c r="AC320" s="3"/>
      <c r="AG320" s="758" t="s">
        <v>1342</v>
      </c>
      <c r="AH320" s="607" t="s">
        <v>819</v>
      </c>
      <c r="AI320" s="634">
        <v>0</v>
      </c>
    </row>
    <row r="321" spans="9:35" ht="15" customHeight="1">
      <c r="I321" s="3"/>
      <c r="L321" s="3"/>
      <c r="M321" s="3"/>
      <c r="O321" s="3"/>
      <c r="Q321" s="3"/>
      <c r="R321" s="3"/>
      <c r="S321" s="3"/>
      <c r="T321" s="3"/>
      <c r="Y321" s="3"/>
      <c r="Z321" s="3"/>
      <c r="AA321" s="3"/>
      <c r="AB321" s="3"/>
      <c r="AC321" s="3"/>
      <c r="AG321" s="758" t="s">
        <v>1343</v>
      </c>
      <c r="AH321" s="607" t="s">
        <v>821</v>
      </c>
      <c r="AI321" s="634">
        <v>0.1</v>
      </c>
    </row>
    <row r="322" spans="9:35" ht="15" customHeight="1">
      <c r="I322" s="3"/>
      <c r="L322" s="3"/>
      <c r="M322" s="3"/>
      <c r="O322" s="3"/>
      <c r="Q322" s="3"/>
      <c r="R322" s="3"/>
      <c r="S322" s="3"/>
      <c r="T322" s="3"/>
      <c r="Y322" s="3"/>
      <c r="Z322" s="3"/>
      <c r="AA322" s="3"/>
      <c r="AB322" s="3"/>
      <c r="AC322" s="3"/>
      <c r="AG322" s="758" t="s">
        <v>1344</v>
      </c>
      <c r="AH322" s="607" t="s">
        <v>1109</v>
      </c>
      <c r="AI322" s="634">
        <v>0.3</v>
      </c>
    </row>
    <row r="323" spans="9:35" ht="15" customHeight="1">
      <c r="I323" s="3"/>
      <c r="L323" s="3"/>
      <c r="M323" s="3"/>
      <c r="O323" s="3"/>
      <c r="Q323" s="3"/>
      <c r="R323" s="3"/>
      <c r="S323" s="3"/>
      <c r="T323" s="3"/>
      <c r="Y323" s="3"/>
      <c r="Z323" s="3"/>
      <c r="AA323" s="3"/>
      <c r="AB323" s="3"/>
      <c r="AC323" s="3"/>
      <c r="AG323" s="758" t="s">
        <v>1345</v>
      </c>
      <c r="AH323" s="607" t="s">
        <v>1110</v>
      </c>
      <c r="AI323" s="634">
        <v>0.4</v>
      </c>
    </row>
    <row r="324" spans="9:35" ht="15" customHeight="1">
      <c r="I324" s="3"/>
      <c r="L324" s="3"/>
      <c r="M324" s="3"/>
      <c r="O324" s="3"/>
      <c r="Q324" s="3"/>
      <c r="R324" s="3"/>
      <c r="S324" s="3"/>
      <c r="T324" s="3"/>
      <c r="Y324" s="3"/>
      <c r="Z324" s="3"/>
      <c r="AA324" s="3"/>
      <c r="AB324" s="3"/>
      <c r="AC324" s="3"/>
      <c r="AG324" s="758" t="s">
        <v>1665</v>
      </c>
      <c r="AH324" s="607" t="s">
        <v>1666</v>
      </c>
      <c r="AI324" s="634">
        <v>0.57999999999999996</v>
      </c>
    </row>
    <row r="325" spans="9:35" ht="15" customHeight="1">
      <c r="I325" s="3"/>
      <c r="L325" s="3"/>
      <c r="M325" s="3"/>
      <c r="O325" s="3"/>
      <c r="Q325" s="3"/>
      <c r="R325" s="3"/>
      <c r="S325" s="3"/>
      <c r="T325" s="3"/>
      <c r="Y325" s="3"/>
      <c r="Z325" s="3"/>
      <c r="AA325" s="3"/>
      <c r="AB325" s="3"/>
      <c r="AC325" s="3"/>
      <c r="AG325" s="758" t="s">
        <v>1346</v>
      </c>
      <c r="AH325" s="607" t="s">
        <v>827</v>
      </c>
      <c r="AI325" s="634">
        <v>0</v>
      </c>
    </row>
    <row r="326" spans="9:35" ht="15" customHeight="1">
      <c r="I326" s="3"/>
      <c r="L326" s="3"/>
      <c r="M326" s="3"/>
      <c r="O326" s="3"/>
      <c r="Q326" s="3"/>
      <c r="R326" s="3"/>
      <c r="S326" s="3"/>
      <c r="T326" s="3"/>
      <c r="Y326" s="3"/>
      <c r="Z326" s="3"/>
      <c r="AA326" s="3"/>
      <c r="AB326" s="3"/>
      <c r="AC326" s="3"/>
      <c r="AG326" s="758" t="s">
        <v>1347</v>
      </c>
      <c r="AH326" s="607" t="s">
        <v>829</v>
      </c>
      <c r="AI326" s="634">
        <v>0.55400000000000005</v>
      </c>
    </row>
    <row r="327" spans="9:35" ht="15" customHeight="1">
      <c r="I327" s="3"/>
      <c r="L327" s="3"/>
      <c r="M327" s="3"/>
      <c r="O327" s="3"/>
      <c r="Q327" s="3"/>
      <c r="R327" s="3"/>
      <c r="S327" s="3"/>
      <c r="T327" s="3"/>
      <c r="Y327" s="3"/>
      <c r="Z327" s="3"/>
      <c r="AA327" s="3"/>
      <c r="AB327" s="3"/>
      <c r="AC327" s="3"/>
      <c r="AG327" s="758" t="s">
        <v>1348</v>
      </c>
      <c r="AH327" s="607" t="s">
        <v>833</v>
      </c>
      <c r="AI327" s="634">
        <v>0</v>
      </c>
    </row>
    <row r="328" spans="9:35" ht="15" customHeight="1">
      <c r="I328" s="3"/>
      <c r="L328" s="3"/>
      <c r="M328" s="3"/>
      <c r="O328" s="3"/>
      <c r="Q328" s="3"/>
      <c r="R328" s="3"/>
      <c r="S328" s="3"/>
      <c r="T328" s="3"/>
      <c r="Y328" s="3"/>
      <c r="Z328" s="3"/>
      <c r="AA328" s="3"/>
      <c r="AB328" s="3"/>
      <c r="AC328" s="3"/>
      <c r="AG328" s="758" t="s">
        <v>1349</v>
      </c>
      <c r="AH328" s="607" t="s">
        <v>835</v>
      </c>
      <c r="AI328" s="634">
        <v>0</v>
      </c>
    </row>
    <row r="329" spans="9:35" ht="15" customHeight="1">
      <c r="I329" s="3"/>
      <c r="L329" s="3"/>
      <c r="M329" s="3"/>
      <c r="O329" s="3"/>
      <c r="Q329" s="3"/>
      <c r="R329" s="3"/>
      <c r="S329" s="3"/>
      <c r="T329" s="3"/>
      <c r="Y329" s="3"/>
      <c r="Z329" s="3"/>
      <c r="AA329" s="3"/>
      <c r="AB329" s="3"/>
      <c r="AC329" s="3"/>
      <c r="AG329" s="758" t="s">
        <v>1350</v>
      </c>
      <c r="AH329" s="607" t="s">
        <v>837</v>
      </c>
      <c r="AI329" s="634">
        <v>0.2</v>
      </c>
    </row>
    <row r="330" spans="9:35" ht="15" customHeight="1">
      <c r="I330" s="3"/>
      <c r="L330" s="3"/>
      <c r="M330" s="3"/>
      <c r="O330" s="3"/>
      <c r="Q330" s="3"/>
      <c r="R330" s="3"/>
      <c r="S330" s="3"/>
      <c r="T330" s="3"/>
      <c r="Y330" s="3"/>
      <c r="Z330" s="3"/>
      <c r="AA330" s="3"/>
      <c r="AB330" s="3"/>
      <c r="AC330" s="3"/>
      <c r="AG330" s="758" t="s">
        <v>1351</v>
      </c>
      <c r="AH330" s="607" t="s">
        <v>839</v>
      </c>
      <c r="AI330" s="634">
        <v>0.22</v>
      </c>
    </row>
    <row r="331" spans="9:35" ht="15" customHeight="1">
      <c r="I331" s="3"/>
      <c r="L331" s="3"/>
      <c r="M331" s="3"/>
      <c r="O331" s="3"/>
      <c r="Q331" s="3"/>
      <c r="R331" s="3"/>
      <c r="S331" s="3"/>
      <c r="T331" s="3"/>
      <c r="Y331" s="3"/>
      <c r="Z331" s="3"/>
      <c r="AA331" s="3"/>
      <c r="AB331" s="3"/>
      <c r="AC331" s="3"/>
      <c r="AG331" s="758" t="s">
        <v>1352</v>
      </c>
      <c r="AH331" s="607" t="s">
        <v>841</v>
      </c>
      <c r="AI331" s="634">
        <v>0.3</v>
      </c>
    </row>
    <row r="332" spans="9:35" ht="15" customHeight="1">
      <c r="I332" s="3"/>
      <c r="L332" s="3"/>
      <c r="M332" s="3"/>
      <c r="O332" s="3"/>
      <c r="Q332" s="3"/>
      <c r="R332" s="3"/>
      <c r="S332" s="3"/>
      <c r="T332" s="3"/>
      <c r="Y332" s="3"/>
      <c r="Z332" s="3"/>
      <c r="AA332" s="3"/>
      <c r="AB332" s="3"/>
      <c r="AC332" s="3"/>
      <c r="AG332" s="758" t="s">
        <v>1353</v>
      </c>
      <c r="AH332" s="607" t="s">
        <v>843</v>
      </c>
      <c r="AI332" s="634">
        <v>0.34899999999999998</v>
      </c>
    </row>
    <row r="333" spans="9:35" ht="15" customHeight="1">
      <c r="I333" s="3"/>
      <c r="L333" s="3"/>
      <c r="M333" s="3"/>
      <c r="O333" s="3"/>
      <c r="Q333" s="3"/>
      <c r="R333" s="3"/>
      <c r="S333" s="3"/>
      <c r="T333" s="3"/>
      <c r="Y333" s="3"/>
      <c r="Z333" s="3"/>
      <c r="AA333" s="3"/>
      <c r="AB333" s="3"/>
      <c r="AC333" s="3"/>
      <c r="AG333" s="758" t="s">
        <v>1354</v>
      </c>
      <c r="AH333" s="607" t="s">
        <v>845</v>
      </c>
      <c r="AI333" s="634">
        <v>0.37</v>
      </c>
    </row>
    <row r="334" spans="9:35" ht="15" customHeight="1">
      <c r="I334" s="3"/>
      <c r="L334" s="3"/>
      <c r="M334" s="3"/>
      <c r="O334" s="3"/>
      <c r="Q334" s="3"/>
      <c r="R334" s="3"/>
      <c r="S334" s="3"/>
      <c r="T334" s="3"/>
      <c r="Y334" s="3"/>
      <c r="Z334" s="3"/>
      <c r="AA334" s="3"/>
      <c r="AB334" s="3"/>
      <c r="AC334" s="3"/>
      <c r="AG334" s="758" t="s">
        <v>1667</v>
      </c>
      <c r="AH334" s="607" t="s">
        <v>1668</v>
      </c>
      <c r="AI334" s="634">
        <v>0.4</v>
      </c>
    </row>
    <row r="335" spans="9:35" ht="15" customHeight="1">
      <c r="I335" s="3"/>
      <c r="L335" s="3"/>
      <c r="M335" s="3"/>
      <c r="O335" s="3"/>
      <c r="Q335" s="3"/>
      <c r="R335" s="3"/>
      <c r="S335" s="3"/>
      <c r="T335" s="3"/>
      <c r="Y335" s="3"/>
      <c r="Z335" s="3"/>
      <c r="AA335" s="3"/>
      <c r="AB335" s="3"/>
      <c r="AC335" s="3"/>
      <c r="AG335" s="758" t="s">
        <v>1669</v>
      </c>
      <c r="AH335" s="607" t="s">
        <v>1670</v>
      </c>
      <c r="AI335" s="634">
        <v>0.40799999999999997</v>
      </c>
    </row>
    <row r="336" spans="9:35" ht="15" customHeight="1">
      <c r="I336" s="3"/>
      <c r="L336" s="3"/>
      <c r="M336" s="3"/>
      <c r="O336" s="3"/>
      <c r="Q336" s="3"/>
      <c r="R336" s="3"/>
      <c r="S336" s="3"/>
      <c r="T336" s="3"/>
      <c r="Y336" s="3"/>
      <c r="Z336" s="3"/>
      <c r="AA336" s="3"/>
      <c r="AB336" s="3"/>
      <c r="AC336" s="3"/>
      <c r="AG336" s="758" t="s">
        <v>1355</v>
      </c>
      <c r="AH336" s="607" t="s">
        <v>1113</v>
      </c>
      <c r="AI336" s="634">
        <v>0</v>
      </c>
    </row>
    <row r="337" spans="9:35" ht="15" customHeight="1">
      <c r="I337" s="3"/>
      <c r="L337" s="3"/>
      <c r="M337" s="3"/>
      <c r="O337" s="3"/>
      <c r="Q337" s="3"/>
      <c r="R337" s="3"/>
      <c r="S337" s="3"/>
      <c r="T337" s="3"/>
      <c r="Y337" s="3"/>
      <c r="Z337" s="3"/>
      <c r="AA337" s="3"/>
      <c r="AB337" s="3"/>
      <c r="AC337" s="3"/>
      <c r="AG337" s="758" t="s">
        <v>1356</v>
      </c>
      <c r="AH337" s="607" t="s">
        <v>1114</v>
      </c>
      <c r="AI337" s="634">
        <v>0.44800000000000001</v>
      </c>
    </row>
    <row r="338" spans="9:35" ht="15" customHeight="1">
      <c r="I338" s="3"/>
      <c r="L338" s="3"/>
      <c r="M338" s="3"/>
      <c r="O338" s="3"/>
      <c r="Q338" s="3"/>
      <c r="R338" s="3"/>
      <c r="S338" s="3"/>
      <c r="T338" s="3"/>
      <c r="Y338" s="3"/>
      <c r="Z338" s="3"/>
      <c r="AA338" s="3"/>
      <c r="AB338" s="3"/>
      <c r="AC338" s="3"/>
      <c r="AG338" s="758" t="s">
        <v>1357</v>
      </c>
      <c r="AH338" s="607" t="s">
        <v>1115</v>
      </c>
      <c r="AI338" s="634">
        <v>0</v>
      </c>
    </row>
    <row r="339" spans="9:35" ht="15" customHeight="1">
      <c r="I339" s="3"/>
      <c r="L339" s="3"/>
      <c r="M339" s="3"/>
      <c r="O339" s="3"/>
      <c r="Q339" s="3"/>
      <c r="R339" s="3"/>
      <c r="S339" s="3"/>
      <c r="T339" s="3"/>
      <c r="Y339" s="3"/>
      <c r="Z339" s="3"/>
      <c r="AA339" s="3"/>
      <c r="AB339" s="3"/>
      <c r="AC339" s="3"/>
      <c r="AG339" s="758" t="s">
        <v>1671</v>
      </c>
      <c r="AH339" s="607" t="s">
        <v>1672</v>
      </c>
      <c r="AI339" s="634">
        <v>0.51800000000000002</v>
      </c>
    </row>
    <row r="340" spans="9:35" ht="15" customHeight="1">
      <c r="I340" s="3"/>
      <c r="L340" s="3"/>
      <c r="M340" s="3"/>
      <c r="O340" s="3"/>
      <c r="Q340" s="3"/>
      <c r="R340" s="3"/>
      <c r="S340" s="3"/>
      <c r="T340" s="3"/>
      <c r="Y340" s="3"/>
      <c r="Z340" s="3"/>
      <c r="AA340" s="3"/>
      <c r="AB340" s="3"/>
      <c r="AC340" s="3"/>
      <c r="AG340" s="758" t="s">
        <v>1358</v>
      </c>
      <c r="AH340" s="607" t="s">
        <v>859</v>
      </c>
      <c r="AI340" s="634">
        <v>0</v>
      </c>
    </row>
    <row r="341" spans="9:35" ht="15" customHeight="1">
      <c r="I341" s="3"/>
      <c r="L341" s="3"/>
      <c r="M341" s="3"/>
      <c r="O341" s="3"/>
      <c r="Q341" s="3"/>
      <c r="R341" s="3"/>
      <c r="S341" s="3"/>
      <c r="T341" s="3"/>
      <c r="Y341" s="3"/>
      <c r="Z341" s="3"/>
      <c r="AA341" s="3"/>
      <c r="AB341" s="3"/>
      <c r="AC341" s="3"/>
      <c r="AG341" s="758" t="s">
        <v>1359</v>
      </c>
      <c r="AH341" s="607" t="s">
        <v>1116</v>
      </c>
      <c r="AI341" s="634">
        <v>0</v>
      </c>
    </row>
    <row r="342" spans="9:35" ht="15" customHeight="1">
      <c r="I342" s="3"/>
      <c r="L342" s="3"/>
      <c r="M342" s="3"/>
      <c r="O342" s="3"/>
      <c r="Q342" s="3"/>
      <c r="R342" s="3"/>
      <c r="S342" s="3"/>
      <c r="T342" s="3"/>
      <c r="Y342" s="3"/>
      <c r="Z342" s="3"/>
      <c r="AA342" s="3"/>
      <c r="AB342" s="3"/>
      <c r="AC342" s="3"/>
      <c r="AG342" s="758" t="s">
        <v>1360</v>
      </c>
      <c r="AH342" s="607" t="s">
        <v>1117</v>
      </c>
      <c r="AI342" s="634">
        <v>0.35899999999999999</v>
      </c>
    </row>
    <row r="343" spans="9:35" ht="15" customHeight="1">
      <c r="I343" s="3"/>
      <c r="L343" s="3"/>
      <c r="M343" s="3"/>
      <c r="O343" s="3"/>
      <c r="Q343" s="3"/>
      <c r="R343" s="3"/>
      <c r="S343" s="3"/>
      <c r="T343" s="3"/>
      <c r="Y343" s="3"/>
      <c r="Z343" s="3"/>
      <c r="AA343" s="3"/>
      <c r="AB343" s="3"/>
      <c r="AC343" s="3"/>
      <c r="AG343" s="758" t="s">
        <v>1361</v>
      </c>
      <c r="AH343" s="607" t="s">
        <v>1118</v>
      </c>
      <c r="AI343" s="634">
        <v>0.45800000000000002</v>
      </c>
    </row>
    <row r="344" spans="9:35" ht="15" customHeight="1">
      <c r="I344" s="3"/>
      <c r="L344" s="3"/>
      <c r="M344" s="3"/>
      <c r="O344" s="3"/>
      <c r="Q344" s="3"/>
      <c r="R344" s="3"/>
      <c r="S344" s="3"/>
      <c r="T344" s="3"/>
      <c r="Y344" s="3"/>
      <c r="Z344" s="3"/>
      <c r="AA344" s="3"/>
      <c r="AB344" s="3"/>
      <c r="AC344" s="3"/>
      <c r="AG344" s="758" t="s">
        <v>1362</v>
      </c>
      <c r="AH344" s="607" t="s">
        <v>865</v>
      </c>
      <c r="AI344" s="634">
        <v>0.39900000000000002</v>
      </c>
    </row>
    <row r="345" spans="9:35" ht="15" customHeight="1">
      <c r="I345" s="3"/>
      <c r="L345" s="3"/>
      <c r="M345" s="3"/>
      <c r="O345" s="3"/>
      <c r="Q345" s="3"/>
      <c r="R345" s="3"/>
      <c r="S345" s="3"/>
      <c r="T345" s="3"/>
      <c r="Y345" s="3"/>
      <c r="Z345" s="3"/>
      <c r="AA345" s="3"/>
      <c r="AB345" s="3"/>
      <c r="AC345" s="3"/>
      <c r="AG345" s="758" t="s">
        <v>1363</v>
      </c>
      <c r="AH345" s="607" t="s">
        <v>867</v>
      </c>
      <c r="AI345" s="634">
        <v>0.29899999999999999</v>
      </c>
    </row>
    <row r="346" spans="9:35" ht="15" customHeight="1">
      <c r="I346" s="3"/>
      <c r="L346" s="3"/>
      <c r="M346" s="3"/>
      <c r="O346" s="3"/>
      <c r="Q346" s="3"/>
      <c r="R346" s="3"/>
      <c r="S346" s="3"/>
      <c r="T346" s="3"/>
      <c r="Y346" s="3"/>
      <c r="Z346" s="3"/>
      <c r="AA346" s="3"/>
      <c r="AB346" s="3"/>
      <c r="AC346" s="3"/>
      <c r="AG346" s="758" t="s">
        <v>1364</v>
      </c>
      <c r="AH346" s="607" t="s">
        <v>869</v>
      </c>
      <c r="AI346" s="634">
        <v>0.19900000000000001</v>
      </c>
    </row>
    <row r="347" spans="9:35" ht="15" customHeight="1">
      <c r="I347" s="3"/>
      <c r="L347" s="3"/>
      <c r="M347" s="3"/>
      <c r="O347" s="3"/>
      <c r="Q347" s="3"/>
      <c r="R347" s="3"/>
      <c r="S347" s="3"/>
      <c r="T347" s="3"/>
      <c r="Y347" s="3"/>
      <c r="Z347" s="3"/>
      <c r="AA347" s="3"/>
      <c r="AB347" s="3"/>
      <c r="AC347" s="3"/>
      <c r="AG347" s="758" t="s">
        <v>1365</v>
      </c>
      <c r="AH347" s="607" t="s">
        <v>871</v>
      </c>
      <c r="AI347" s="634">
        <v>0</v>
      </c>
    </row>
    <row r="348" spans="9:35" ht="15" customHeight="1">
      <c r="I348" s="3"/>
      <c r="L348" s="3"/>
      <c r="M348" s="3"/>
      <c r="O348" s="3"/>
      <c r="Q348" s="3"/>
      <c r="R348" s="3"/>
      <c r="S348" s="3"/>
      <c r="T348" s="3"/>
      <c r="Y348" s="3"/>
      <c r="Z348" s="3"/>
      <c r="AA348" s="3"/>
      <c r="AB348" s="3"/>
      <c r="AC348" s="3"/>
      <c r="AG348" s="758" t="s">
        <v>1366</v>
      </c>
      <c r="AH348" s="607" t="s">
        <v>873</v>
      </c>
      <c r="AI348" s="634">
        <v>0.45</v>
      </c>
    </row>
    <row r="349" spans="9:35" ht="15" customHeight="1">
      <c r="I349" s="3"/>
      <c r="L349" s="3"/>
      <c r="M349" s="3"/>
      <c r="O349" s="3"/>
      <c r="Q349" s="3"/>
      <c r="R349" s="3"/>
      <c r="S349" s="3"/>
      <c r="T349" s="3"/>
      <c r="Y349" s="3"/>
      <c r="Z349" s="3"/>
      <c r="AA349" s="3"/>
      <c r="AB349" s="3"/>
      <c r="AC349" s="3"/>
      <c r="AG349" s="758" t="s">
        <v>1367</v>
      </c>
      <c r="AH349" s="607" t="s">
        <v>875</v>
      </c>
      <c r="AI349" s="634">
        <v>0.315</v>
      </c>
    </row>
    <row r="350" spans="9:35" ht="15" customHeight="1">
      <c r="I350" s="3"/>
      <c r="L350" s="3"/>
      <c r="M350" s="3"/>
      <c r="O350" s="3"/>
      <c r="Q350" s="3"/>
      <c r="R350" s="3"/>
      <c r="S350" s="3"/>
      <c r="T350" s="3"/>
      <c r="Y350" s="3"/>
      <c r="Z350" s="3"/>
      <c r="AA350" s="3"/>
      <c r="AB350" s="3"/>
      <c r="AC350" s="3"/>
      <c r="AG350" s="758" t="s">
        <v>1368</v>
      </c>
      <c r="AH350" s="607" t="s">
        <v>1119</v>
      </c>
      <c r="AI350" s="634">
        <v>0.23499999999999999</v>
      </c>
    </row>
    <row r="351" spans="9:35" ht="15" customHeight="1">
      <c r="I351" s="3"/>
      <c r="L351" s="3"/>
      <c r="M351" s="3"/>
      <c r="O351" s="3"/>
      <c r="Q351" s="3"/>
      <c r="R351" s="3"/>
      <c r="S351" s="3"/>
      <c r="T351" s="3"/>
      <c r="Y351" s="3"/>
      <c r="Z351" s="3"/>
      <c r="AA351" s="3"/>
      <c r="AB351" s="3"/>
      <c r="AC351" s="3"/>
      <c r="AG351" s="758" t="s">
        <v>1369</v>
      </c>
      <c r="AH351" s="607" t="s">
        <v>1120</v>
      </c>
      <c r="AI351" s="634">
        <v>0.73399999999999999</v>
      </c>
    </row>
    <row r="352" spans="9:35" ht="15" customHeight="1">
      <c r="I352" s="3"/>
      <c r="L352" s="3"/>
      <c r="M352" s="3"/>
      <c r="O352" s="3"/>
      <c r="Q352" s="3"/>
      <c r="R352" s="3"/>
      <c r="S352" s="3"/>
      <c r="T352" s="3"/>
      <c r="Y352" s="3"/>
      <c r="Z352" s="3"/>
      <c r="AA352" s="3"/>
      <c r="AB352" s="3"/>
      <c r="AC352" s="3"/>
      <c r="AG352" s="758" t="s">
        <v>1370</v>
      </c>
      <c r="AH352" s="607" t="s">
        <v>1371</v>
      </c>
      <c r="AI352" s="634">
        <v>0</v>
      </c>
    </row>
    <row r="353" spans="9:35" ht="15" customHeight="1">
      <c r="I353" s="3"/>
      <c r="L353" s="3"/>
      <c r="M353" s="3"/>
      <c r="O353" s="3"/>
      <c r="Q353" s="3"/>
      <c r="R353" s="3"/>
      <c r="S353" s="3"/>
      <c r="T353" s="3"/>
      <c r="Y353" s="3"/>
      <c r="Z353" s="3"/>
      <c r="AA353" s="3"/>
      <c r="AB353" s="3"/>
      <c r="AC353" s="3"/>
      <c r="AG353" s="758" t="s">
        <v>1372</v>
      </c>
      <c r="AH353" s="607" t="s">
        <v>1373</v>
      </c>
      <c r="AI353" s="634">
        <v>0.3</v>
      </c>
    </row>
    <row r="354" spans="9:35" ht="15" customHeight="1">
      <c r="I354" s="3"/>
      <c r="L354" s="3"/>
      <c r="M354" s="3"/>
      <c r="O354" s="3"/>
      <c r="Q354" s="3"/>
      <c r="R354" s="3"/>
      <c r="S354" s="3"/>
      <c r="T354" s="3"/>
      <c r="Y354" s="3"/>
      <c r="Z354" s="3"/>
      <c r="AA354" s="3"/>
      <c r="AB354" s="3"/>
      <c r="AC354" s="3"/>
      <c r="AG354" s="758" t="s">
        <v>1374</v>
      </c>
      <c r="AH354" s="607" t="s">
        <v>1375</v>
      </c>
      <c r="AI354" s="634">
        <v>0.45600000000000002</v>
      </c>
    </row>
    <row r="355" spans="9:35" ht="15" customHeight="1">
      <c r="I355" s="3"/>
      <c r="L355" s="3"/>
      <c r="M355" s="3"/>
      <c r="O355" s="3"/>
      <c r="Q355" s="3"/>
      <c r="R355" s="3"/>
      <c r="S355" s="3"/>
      <c r="T355" s="3"/>
      <c r="Y355" s="3"/>
      <c r="Z355" s="3"/>
      <c r="AA355" s="3"/>
      <c r="AB355" s="3"/>
      <c r="AC355" s="3"/>
      <c r="AG355" s="758" t="s">
        <v>1376</v>
      </c>
      <c r="AH355" s="607" t="s">
        <v>1377</v>
      </c>
      <c r="AI355" s="634">
        <v>0.44700000000000001</v>
      </c>
    </row>
    <row r="356" spans="9:35" ht="15" customHeight="1">
      <c r="I356" s="3"/>
      <c r="L356" s="3"/>
      <c r="M356" s="3"/>
      <c r="O356" s="3"/>
      <c r="Q356" s="3"/>
      <c r="R356" s="3"/>
      <c r="S356" s="3"/>
      <c r="T356" s="3"/>
      <c r="Y356" s="3"/>
      <c r="Z356" s="3"/>
      <c r="AA356" s="3"/>
      <c r="AB356" s="3"/>
      <c r="AC356" s="3"/>
      <c r="AG356" s="758" t="s">
        <v>1378</v>
      </c>
      <c r="AH356" s="607" t="s">
        <v>889</v>
      </c>
      <c r="AI356" s="634">
        <v>0</v>
      </c>
    </row>
    <row r="357" spans="9:35" ht="15" customHeight="1">
      <c r="I357" s="3"/>
      <c r="L357" s="3"/>
      <c r="M357" s="3"/>
      <c r="O357" s="3"/>
      <c r="Q357" s="3"/>
      <c r="R357" s="3"/>
      <c r="S357" s="3"/>
      <c r="T357" s="3"/>
      <c r="Y357" s="3"/>
      <c r="Z357" s="3"/>
      <c r="AA357" s="3"/>
      <c r="AB357" s="3"/>
      <c r="AC357" s="3"/>
      <c r="AG357" s="758" t="s">
        <v>1379</v>
      </c>
      <c r="AH357" s="607" t="s">
        <v>891</v>
      </c>
      <c r="AI357" s="634">
        <v>0</v>
      </c>
    </row>
    <row r="358" spans="9:35" ht="15" customHeight="1">
      <c r="I358" s="3"/>
      <c r="L358" s="3"/>
      <c r="M358" s="3"/>
      <c r="O358" s="3"/>
      <c r="Q358" s="3"/>
      <c r="R358" s="3"/>
      <c r="S358" s="3"/>
      <c r="T358" s="3"/>
      <c r="Y358" s="3"/>
      <c r="Z358" s="3"/>
      <c r="AA358" s="3"/>
      <c r="AB358" s="3"/>
      <c r="AC358" s="3"/>
      <c r="AG358" s="758" t="s">
        <v>1380</v>
      </c>
      <c r="AH358" s="607" t="s">
        <v>893</v>
      </c>
      <c r="AI358" s="634">
        <v>0</v>
      </c>
    </row>
    <row r="359" spans="9:35" ht="15" customHeight="1">
      <c r="I359" s="3"/>
      <c r="L359" s="3"/>
      <c r="M359" s="3"/>
      <c r="O359" s="3"/>
      <c r="Q359" s="3"/>
      <c r="R359" s="3"/>
      <c r="S359" s="3"/>
      <c r="T359" s="3"/>
      <c r="Y359" s="3"/>
      <c r="Z359" s="3"/>
      <c r="AA359" s="3"/>
      <c r="AB359" s="3"/>
      <c r="AC359" s="3"/>
      <c r="AG359" s="758" t="s">
        <v>1381</v>
      </c>
      <c r="AH359" s="607" t="s">
        <v>1125</v>
      </c>
      <c r="AI359" s="634">
        <v>0</v>
      </c>
    </row>
    <row r="360" spans="9:35" ht="15" customHeight="1">
      <c r="I360" s="3"/>
      <c r="L360" s="3"/>
      <c r="M360" s="3"/>
      <c r="O360" s="3"/>
      <c r="Q360" s="3"/>
      <c r="R360" s="3"/>
      <c r="S360" s="3"/>
      <c r="T360" s="3"/>
      <c r="Y360" s="3"/>
      <c r="Z360" s="3"/>
      <c r="AA360" s="3"/>
      <c r="AB360" s="3"/>
      <c r="AC360" s="3"/>
      <c r="AG360" s="758" t="s">
        <v>1382</v>
      </c>
      <c r="AH360" s="607" t="s">
        <v>1126</v>
      </c>
      <c r="AI360" s="634">
        <v>0</v>
      </c>
    </row>
    <row r="361" spans="9:35" ht="15" customHeight="1">
      <c r="I361" s="3"/>
      <c r="L361" s="3"/>
      <c r="M361" s="3"/>
      <c r="O361" s="3"/>
      <c r="Q361" s="3"/>
      <c r="R361" s="3"/>
      <c r="S361" s="3"/>
      <c r="T361" s="3"/>
      <c r="Y361" s="3"/>
      <c r="Z361" s="3"/>
      <c r="AA361" s="3"/>
      <c r="AB361" s="3"/>
      <c r="AC361" s="3"/>
      <c r="AG361" s="758" t="s">
        <v>1673</v>
      </c>
      <c r="AH361" s="607" t="s">
        <v>1674</v>
      </c>
      <c r="AI361" s="634">
        <v>0</v>
      </c>
    </row>
    <row r="362" spans="9:35" ht="15" customHeight="1">
      <c r="I362" s="3"/>
      <c r="L362" s="3"/>
      <c r="M362" s="3"/>
      <c r="O362" s="3"/>
      <c r="Q362" s="3"/>
      <c r="R362" s="3"/>
      <c r="S362" s="3"/>
      <c r="T362" s="3"/>
      <c r="Y362" s="3"/>
      <c r="Z362" s="3"/>
      <c r="AA362" s="3"/>
      <c r="AB362" s="3"/>
      <c r="AC362" s="3"/>
      <c r="AG362" s="758" t="s">
        <v>1675</v>
      </c>
      <c r="AH362" s="607" t="s">
        <v>1676</v>
      </c>
      <c r="AI362" s="634">
        <v>0</v>
      </c>
    </row>
    <row r="363" spans="9:35" ht="15" customHeight="1">
      <c r="I363" s="3"/>
      <c r="L363" s="3"/>
      <c r="M363" s="3"/>
      <c r="O363" s="3"/>
      <c r="Q363" s="3"/>
      <c r="R363" s="3"/>
      <c r="S363" s="3"/>
      <c r="T363" s="3"/>
      <c r="Y363" s="3"/>
      <c r="Z363" s="3"/>
      <c r="AA363" s="3"/>
      <c r="AB363" s="3"/>
      <c r="AC363" s="3"/>
      <c r="AG363" s="758" t="s">
        <v>1677</v>
      </c>
      <c r="AH363" s="607" t="s">
        <v>1678</v>
      </c>
      <c r="AI363" s="634">
        <v>0</v>
      </c>
    </row>
    <row r="364" spans="9:35" ht="15" customHeight="1">
      <c r="I364" s="3"/>
      <c r="L364" s="3"/>
      <c r="M364" s="3"/>
      <c r="O364" s="3"/>
      <c r="Q364" s="3"/>
      <c r="R364" s="3"/>
      <c r="S364" s="3"/>
      <c r="T364" s="3"/>
      <c r="Y364" s="3"/>
      <c r="Z364" s="3"/>
      <c r="AA364" s="3"/>
      <c r="AB364" s="3"/>
      <c r="AC364" s="3"/>
      <c r="AG364" s="758" t="s">
        <v>1679</v>
      </c>
      <c r="AH364" s="607" t="s">
        <v>1680</v>
      </c>
      <c r="AI364" s="634">
        <v>0.311</v>
      </c>
    </row>
    <row r="365" spans="9:35" ht="15" customHeight="1">
      <c r="I365" s="3"/>
      <c r="L365" s="3"/>
      <c r="M365" s="3"/>
      <c r="O365" s="3"/>
      <c r="Q365" s="3"/>
      <c r="R365" s="3"/>
      <c r="S365" s="3"/>
      <c r="T365" s="3"/>
      <c r="Y365" s="3"/>
      <c r="Z365" s="3"/>
      <c r="AA365" s="3"/>
      <c r="AB365" s="3"/>
      <c r="AC365" s="3"/>
      <c r="AG365" s="758" t="s">
        <v>1383</v>
      </c>
      <c r="AH365" s="607" t="s">
        <v>1128</v>
      </c>
      <c r="AI365" s="634">
        <v>0</v>
      </c>
    </row>
    <row r="366" spans="9:35" ht="15" customHeight="1">
      <c r="I366" s="3"/>
      <c r="L366" s="3"/>
      <c r="M366" s="3"/>
      <c r="O366" s="3"/>
      <c r="Q366" s="3"/>
      <c r="R366" s="3"/>
      <c r="S366" s="3"/>
      <c r="T366" s="3"/>
      <c r="Y366" s="3"/>
      <c r="Z366" s="3"/>
      <c r="AA366" s="3"/>
      <c r="AB366" s="3"/>
      <c r="AC366" s="3"/>
      <c r="AG366" s="758" t="s">
        <v>1384</v>
      </c>
      <c r="AH366" s="607" t="s">
        <v>901</v>
      </c>
      <c r="AI366" s="634">
        <v>0</v>
      </c>
    </row>
    <row r="367" spans="9:35" ht="15" customHeight="1">
      <c r="I367" s="3"/>
      <c r="L367" s="3"/>
      <c r="M367" s="3"/>
      <c r="O367" s="3"/>
      <c r="Q367" s="3"/>
      <c r="R367" s="3"/>
      <c r="S367" s="3"/>
      <c r="T367" s="3"/>
      <c r="Y367" s="3"/>
      <c r="Z367" s="3"/>
      <c r="AA367" s="3"/>
      <c r="AB367" s="3"/>
      <c r="AC367" s="3"/>
      <c r="AG367" s="758" t="s">
        <v>1385</v>
      </c>
      <c r="AH367" s="607" t="s">
        <v>1131</v>
      </c>
      <c r="AI367" s="634">
        <v>0.57300000000000006</v>
      </c>
    </row>
    <row r="368" spans="9:35" ht="15" customHeight="1">
      <c r="I368" s="3"/>
      <c r="L368" s="3"/>
      <c r="M368" s="3"/>
      <c r="O368" s="3"/>
      <c r="Q368" s="3"/>
      <c r="R368" s="3"/>
      <c r="S368" s="3"/>
      <c r="T368" s="3"/>
      <c r="Y368" s="3"/>
      <c r="Z368" s="3"/>
      <c r="AA368" s="3"/>
      <c r="AB368" s="3"/>
      <c r="AC368" s="3"/>
      <c r="AG368" s="758" t="s">
        <v>1681</v>
      </c>
      <c r="AH368" s="607" t="s">
        <v>1682</v>
      </c>
      <c r="AI368" s="634">
        <v>0.47399999999999998</v>
      </c>
    </row>
    <row r="369" spans="9:35" ht="15" customHeight="1">
      <c r="I369" s="3"/>
      <c r="L369" s="3"/>
      <c r="M369" s="3"/>
      <c r="O369" s="3"/>
      <c r="Q369" s="3"/>
      <c r="R369" s="3"/>
      <c r="S369" s="3"/>
      <c r="T369" s="3"/>
      <c r="Y369" s="3"/>
      <c r="Z369" s="3"/>
      <c r="AA369" s="3"/>
      <c r="AB369" s="3"/>
      <c r="AC369" s="3"/>
      <c r="AG369" s="758" t="s">
        <v>1386</v>
      </c>
      <c r="AH369" s="607" t="s">
        <v>905</v>
      </c>
      <c r="AI369" s="634">
        <v>0</v>
      </c>
    </row>
    <row r="370" spans="9:35" ht="15" customHeight="1">
      <c r="I370" s="3"/>
      <c r="L370" s="3"/>
      <c r="M370" s="3"/>
      <c r="O370" s="3"/>
      <c r="Q370" s="3"/>
      <c r="R370" s="3"/>
      <c r="S370" s="3"/>
      <c r="T370" s="3"/>
      <c r="Y370" s="3"/>
      <c r="Z370" s="3"/>
      <c r="AA370" s="3"/>
      <c r="AB370" s="3"/>
      <c r="AC370" s="3"/>
      <c r="AG370" s="758" t="s">
        <v>1387</v>
      </c>
      <c r="AH370" s="607" t="s">
        <v>907</v>
      </c>
      <c r="AI370" s="634">
        <v>0.46200000000000002</v>
      </c>
    </row>
    <row r="371" spans="9:35" ht="15" customHeight="1">
      <c r="I371" s="3"/>
      <c r="L371" s="3"/>
      <c r="M371" s="3"/>
      <c r="O371" s="3"/>
      <c r="Q371" s="3"/>
      <c r="R371" s="3"/>
      <c r="S371" s="3"/>
      <c r="T371" s="3"/>
      <c r="Y371" s="3"/>
      <c r="Z371" s="3"/>
      <c r="AA371" s="3"/>
      <c r="AB371" s="3"/>
      <c r="AC371" s="3"/>
      <c r="AG371" s="758" t="s">
        <v>1388</v>
      </c>
      <c r="AH371" s="607" t="s">
        <v>1132</v>
      </c>
      <c r="AI371" s="634">
        <v>0</v>
      </c>
    </row>
    <row r="372" spans="9:35" ht="15" customHeight="1">
      <c r="I372" s="3"/>
      <c r="L372" s="3"/>
      <c r="M372" s="3"/>
      <c r="O372" s="3"/>
      <c r="Q372" s="3"/>
      <c r="R372" s="3"/>
      <c r="S372" s="3"/>
      <c r="T372" s="3"/>
      <c r="Y372" s="3"/>
      <c r="Z372" s="3"/>
      <c r="AA372" s="3"/>
      <c r="AB372" s="3"/>
      <c r="AC372" s="3"/>
      <c r="AG372" s="758" t="s">
        <v>1683</v>
      </c>
      <c r="AH372" s="607" t="s">
        <v>1684</v>
      </c>
      <c r="AI372" s="634">
        <v>0.435</v>
      </c>
    </row>
    <row r="373" spans="9:35" ht="15" customHeight="1">
      <c r="I373" s="3"/>
      <c r="L373" s="3"/>
      <c r="M373" s="3"/>
      <c r="O373" s="3"/>
      <c r="Q373" s="3"/>
      <c r="R373" s="3"/>
      <c r="S373" s="3"/>
      <c r="T373" s="3"/>
      <c r="Y373" s="3"/>
      <c r="Z373" s="3"/>
      <c r="AA373" s="3"/>
      <c r="AB373" s="3"/>
      <c r="AC373" s="3"/>
      <c r="AG373" s="758" t="s">
        <v>1685</v>
      </c>
      <c r="AH373" s="607" t="s">
        <v>1686</v>
      </c>
      <c r="AI373" s="634">
        <v>0.47300000000000003</v>
      </c>
    </row>
    <row r="374" spans="9:35" ht="15" customHeight="1">
      <c r="I374" s="3"/>
      <c r="L374" s="3"/>
      <c r="M374" s="3"/>
      <c r="O374" s="3"/>
      <c r="Q374" s="3"/>
      <c r="R374" s="3"/>
      <c r="S374" s="3"/>
      <c r="T374" s="3"/>
      <c r="Y374" s="3"/>
      <c r="Z374" s="3"/>
      <c r="AA374" s="3"/>
      <c r="AB374" s="3"/>
      <c r="AC374" s="3"/>
      <c r="AG374" s="758" t="s">
        <v>1687</v>
      </c>
      <c r="AH374" s="607" t="s">
        <v>1688</v>
      </c>
      <c r="AI374" s="634">
        <v>0</v>
      </c>
    </row>
    <row r="375" spans="9:35" ht="15" customHeight="1">
      <c r="I375" s="3"/>
      <c r="L375" s="3"/>
      <c r="M375" s="3"/>
      <c r="O375" s="3"/>
      <c r="Q375" s="3"/>
      <c r="R375" s="3"/>
      <c r="S375" s="3"/>
      <c r="T375" s="3"/>
      <c r="Y375" s="3"/>
      <c r="Z375" s="3"/>
      <c r="AA375" s="3"/>
      <c r="AB375" s="3"/>
      <c r="AC375" s="3"/>
      <c r="AG375" s="758" t="s">
        <v>1689</v>
      </c>
      <c r="AH375" s="607" t="s">
        <v>1690</v>
      </c>
      <c r="AI375" s="634">
        <v>0.45399999999999996</v>
      </c>
    </row>
    <row r="376" spans="9:35" ht="15" customHeight="1">
      <c r="I376" s="3"/>
      <c r="L376" s="3"/>
      <c r="M376" s="3"/>
      <c r="O376" s="3"/>
      <c r="Q376" s="3"/>
      <c r="R376" s="3"/>
      <c r="S376" s="3"/>
      <c r="T376" s="3"/>
      <c r="Y376" s="3"/>
      <c r="Z376" s="3"/>
      <c r="AA376" s="3"/>
      <c r="AB376" s="3"/>
      <c r="AC376" s="3"/>
      <c r="AG376" s="758" t="s">
        <v>1389</v>
      </c>
      <c r="AH376" s="607" t="s">
        <v>915</v>
      </c>
      <c r="AI376" s="634">
        <v>0</v>
      </c>
    </row>
    <row r="377" spans="9:35" ht="15" customHeight="1">
      <c r="I377" s="3"/>
      <c r="L377" s="3"/>
      <c r="M377" s="3"/>
      <c r="O377" s="3"/>
      <c r="Q377" s="3"/>
      <c r="R377" s="3"/>
      <c r="S377" s="3"/>
      <c r="T377" s="3"/>
      <c r="Y377" s="3"/>
      <c r="Z377" s="3"/>
      <c r="AA377" s="3"/>
      <c r="AB377" s="3"/>
      <c r="AC377" s="3"/>
      <c r="AG377" s="758" t="s">
        <v>1691</v>
      </c>
      <c r="AH377" s="607" t="s">
        <v>1692</v>
      </c>
      <c r="AI377" s="634">
        <v>0</v>
      </c>
    </row>
    <row r="378" spans="9:35" ht="15" customHeight="1">
      <c r="I378" s="3"/>
      <c r="L378" s="3"/>
      <c r="M378" s="3"/>
      <c r="O378" s="3"/>
      <c r="Q378" s="3"/>
      <c r="R378" s="3"/>
      <c r="S378" s="3"/>
      <c r="T378" s="3"/>
      <c r="Y378" s="3"/>
      <c r="Z378" s="3"/>
      <c r="AA378" s="3"/>
      <c r="AB378" s="3"/>
      <c r="AC378" s="3"/>
      <c r="AG378" s="758" t="s">
        <v>1390</v>
      </c>
      <c r="AH378" s="607" t="s">
        <v>1138</v>
      </c>
      <c r="AI378" s="634">
        <v>0</v>
      </c>
    </row>
    <row r="379" spans="9:35" ht="15" customHeight="1">
      <c r="I379" s="3"/>
      <c r="L379" s="3"/>
      <c r="M379" s="3"/>
      <c r="O379" s="3"/>
      <c r="Q379" s="3"/>
      <c r="R379" s="3"/>
      <c r="S379" s="3"/>
      <c r="T379" s="3"/>
      <c r="Y379" s="3"/>
      <c r="Z379" s="3"/>
      <c r="AA379" s="3"/>
      <c r="AB379" s="3"/>
      <c r="AC379" s="3"/>
      <c r="AG379" s="758" t="s">
        <v>1391</v>
      </c>
      <c r="AH379" s="607" t="s">
        <v>1139</v>
      </c>
      <c r="AI379" s="634">
        <v>0.38800000000000001</v>
      </c>
    </row>
    <row r="380" spans="9:35" ht="15" customHeight="1">
      <c r="I380" s="3"/>
      <c r="L380" s="3"/>
      <c r="M380" s="3"/>
      <c r="O380" s="3"/>
      <c r="Q380" s="3"/>
      <c r="R380" s="3"/>
      <c r="S380" s="3"/>
      <c r="T380" s="3"/>
      <c r="Y380" s="3"/>
      <c r="Z380" s="3"/>
      <c r="AA380" s="3"/>
      <c r="AB380" s="3"/>
      <c r="AC380" s="3"/>
      <c r="AG380" s="758" t="s">
        <v>1392</v>
      </c>
      <c r="AH380" s="607" t="s">
        <v>933</v>
      </c>
      <c r="AI380" s="634">
        <v>0</v>
      </c>
    </row>
    <row r="381" spans="9:35" ht="15" customHeight="1">
      <c r="I381" s="3"/>
      <c r="L381" s="3"/>
      <c r="M381" s="3"/>
      <c r="O381" s="3"/>
      <c r="Q381" s="3"/>
      <c r="R381" s="3"/>
      <c r="S381" s="3"/>
      <c r="T381" s="3"/>
      <c r="Y381" s="3"/>
      <c r="Z381" s="3"/>
      <c r="AA381" s="3"/>
      <c r="AB381" s="3"/>
      <c r="AC381" s="3"/>
      <c r="AG381" s="758" t="s">
        <v>1393</v>
      </c>
      <c r="AH381" s="607" t="s">
        <v>935</v>
      </c>
      <c r="AI381" s="634">
        <v>0.19400000000000001</v>
      </c>
    </row>
    <row r="382" spans="9:35" ht="15" customHeight="1">
      <c r="I382" s="3"/>
      <c r="L382" s="3"/>
      <c r="M382" s="3"/>
      <c r="O382" s="3"/>
      <c r="Q382" s="3"/>
      <c r="R382" s="3"/>
      <c r="S382" s="3"/>
      <c r="T382" s="3"/>
      <c r="Y382" s="3"/>
      <c r="Z382" s="3"/>
      <c r="AA382" s="3"/>
      <c r="AB382" s="3"/>
      <c r="AC382" s="3"/>
      <c r="AG382" s="758" t="s">
        <v>1394</v>
      </c>
      <c r="AH382" s="607" t="s">
        <v>1140</v>
      </c>
      <c r="AI382" s="634">
        <v>0.26699999999999996</v>
      </c>
    </row>
    <row r="383" spans="9:35" ht="15" customHeight="1">
      <c r="I383" s="3"/>
      <c r="L383" s="3"/>
      <c r="M383" s="3"/>
      <c r="O383" s="3"/>
      <c r="Q383" s="3"/>
      <c r="R383" s="3"/>
      <c r="S383" s="3"/>
      <c r="T383" s="3"/>
      <c r="Y383" s="3"/>
      <c r="Z383" s="3"/>
      <c r="AA383" s="3"/>
      <c r="AB383" s="3"/>
      <c r="AC383" s="3"/>
      <c r="AG383" s="758" t="s">
        <v>1693</v>
      </c>
      <c r="AH383" s="607" t="s">
        <v>1694</v>
      </c>
      <c r="AI383" s="634">
        <v>0.29300000000000004</v>
      </c>
    </row>
    <row r="384" spans="9:35" ht="15" customHeight="1">
      <c r="I384" s="3"/>
      <c r="L384" s="3"/>
      <c r="M384" s="3"/>
      <c r="O384" s="3"/>
      <c r="Q384" s="3"/>
      <c r="R384" s="3"/>
      <c r="S384" s="3"/>
      <c r="T384" s="3"/>
      <c r="Y384" s="3"/>
      <c r="Z384" s="3"/>
      <c r="AA384" s="3"/>
      <c r="AB384" s="3"/>
      <c r="AC384" s="3"/>
      <c r="AG384" s="758" t="s">
        <v>1695</v>
      </c>
      <c r="AH384" s="607" t="s">
        <v>1696</v>
      </c>
      <c r="AI384" s="634">
        <v>0.32600000000000001</v>
      </c>
    </row>
    <row r="385" spans="9:35" ht="15" customHeight="1">
      <c r="I385" s="3"/>
      <c r="L385" s="3"/>
      <c r="M385" s="3"/>
      <c r="O385" s="3"/>
      <c r="Q385" s="3"/>
      <c r="R385" s="3"/>
      <c r="S385" s="3"/>
      <c r="T385" s="3"/>
      <c r="Y385" s="3"/>
      <c r="Z385" s="3"/>
      <c r="AA385" s="3"/>
      <c r="AB385" s="3"/>
      <c r="AC385" s="3"/>
      <c r="AG385" s="758" t="s">
        <v>1697</v>
      </c>
      <c r="AH385" s="607" t="s">
        <v>1698</v>
      </c>
      <c r="AI385" s="634">
        <v>0.438</v>
      </c>
    </row>
    <row r="386" spans="9:35" ht="15" customHeight="1">
      <c r="I386" s="3"/>
      <c r="L386" s="3"/>
      <c r="M386" s="3"/>
      <c r="O386" s="3"/>
      <c r="Q386" s="3"/>
      <c r="R386" s="3"/>
      <c r="S386" s="3"/>
      <c r="T386" s="3"/>
      <c r="Y386" s="3"/>
      <c r="Z386" s="3"/>
      <c r="AA386" s="3"/>
      <c r="AB386" s="3"/>
      <c r="AC386" s="3"/>
      <c r="AG386" s="758" t="s">
        <v>1699</v>
      </c>
      <c r="AH386" s="607" t="s">
        <v>1700</v>
      </c>
      <c r="AI386" s="634">
        <v>0</v>
      </c>
    </row>
    <row r="387" spans="9:35" ht="15" customHeight="1">
      <c r="I387" s="3"/>
      <c r="L387" s="3"/>
      <c r="M387" s="3"/>
      <c r="O387" s="3"/>
      <c r="Q387" s="3"/>
      <c r="R387" s="3"/>
      <c r="S387" s="3"/>
      <c r="T387" s="3"/>
      <c r="Y387" s="3"/>
      <c r="Z387" s="3"/>
      <c r="AA387" s="3"/>
      <c r="AB387" s="3"/>
      <c r="AC387" s="3"/>
      <c r="AG387" s="758" t="s">
        <v>1701</v>
      </c>
      <c r="AH387" s="607" t="s">
        <v>1702</v>
      </c>
      <c r="AI387" s="634">
        <v>0.55800000000000005</v>
      </c>
    </row>
    <row r="388" spans="9:35" ht="15" customHeight="1">
      <c r="I388" s="3"/>
      <c r="L388" s="3"/>
      <c r="M388" s="3"/>
      <c r="O388" s="3"/>
      <c r="Q388" s="3"/>
      <c r="R388" s="3"/>
      <c r="S388" s="3"/>
      <c r="T388" s="3"/>
      <c r="Y388" s="3"/>
      <c r="Z388" s="3"/>
      <c r="AA388" s="3"/>
      <c r="AB388" s="3"/>
      <c r="AC388" s="3"/>
      <c r="AG388" s="758" t="s">
        <v>1395</v>
      </c>
      <c r="AH388" s="607" t="s">
        <v>1396</v>
      </c>
      <c r="AI388" s="634">
        <v>0</v>
      </c>
    </row>
    <row r="389" spans="9:35" ht="15" customHeight="1">
      <c r="I389" s="3"/>
      <c r="L389" s="3"/>
      <c r="M389" s="3"/>
      <c r="O389" s="3"/>
      <c r="Q389" s="3"/>
      <c r="R389" s="3"/>
      <c r="S389" s="3"/>
      <c r="T389" s="3"/>
      <c r="Y389" s="3"/>
      <c r="Z389" s="3"/>
      <c r="AA389" s="3"/>
      <c r="AB389" s="3"/>
      <c r="AC389" s="3"/>
      <c r="AG389" s="758" t="s">
        <v>1397</v>
      </c>
      <c r="AH389" s="607" t="s">
        <v>1398</v>
      </c>
      <c r="AI389" s="634">
        <v>0.29899999999999999</v>
      </c>
    </row>
    <row r="390" spans="9:35" ht="15" customHeight="1">
      <c r="I390" s="3"/>
      <c r="L390" s="3"/>
      <c r="M390" s="3"/>
      <c r="O390" s="3"/>
      <c r="Q390" s="3"/>
      <c r="R390" s="3"/>
      <c r="S390" s="3"/>
      <c r="T390" s="3"/>
      <c r="Y390" s="3"/>
      <c r="Z390" s="3"/>
      <c r="AA390" s="3"/>
      <c r="AB390" s="3"/>
      <c r="AC390" s="3"/>
      <c r="AG390" s="758" t="s">
        <v>1399</v>
      </c>
      <c r="AH390" s="607" t="s">
        <v>1400</v>
      </c>
      <c r="AI390" s="634">
        <v>0.45300000000000001</v>
      </c>
    </row>
    <row r="391" spans="9:35" ht="15" customHeight="1">
      <c r="I391" s="3"/>
      <c r="L391" s="3"/>
      <c r="M391" s="3"/>
      <c r="O391" s="3"/>
      <c r="Q391" s="3"/>
      <c r="R391" s="3"/>
      <c r="S391" s="3"/>
      <c r="T391" s="3"/>
      <c r="Y391" s="3"/>
      <c r="Z391" s="3"/>
      <c r="AA391" s="3"/>
      <c r="AB391" s="3"/>
      <c r="AC391" s="3"/>
      <c r="AG391" s="758" t="s">
        <v>1401</v>
      </c>
      <c r="AH391" s="607" t="s">
        <v>945</v>
      </c>
      <c r="AI391" s="634">
        <v>0</v>
      </c>
    </row>
    <row r="392" spans="9:35" ht="15" customHeight="1">
      <c r="I392" s="3"/>
      <c r="L392" s="3"/>
      <c r="M392" s="3"/>
      <c r="O392" s="3"/>
      <c r="Q392" s="3"/>
      <c r="R392" s="3"/>
      <c r="S392" s="3"/>
      <c r="T392" s="3"/>
      <c r="Y392" s="3"/>
      <c r="Z392" s="3"/>
      <c r="AA392" s="3"/>
      <c r="AB392" s="3"/>
      <c r="AC392" s="3"/>
      <c r="AG392" s="758" t="s">
        <v>1402</v>
      </c>
      <c r="AH392" s="607" t="s">
        <v>947</v>
      </c>
      <c r="AI392" s="634">
        <v>0</v>
      </c>
    </row>
    <row r="393" spans="9:35" ht="15" customHeight="1">
      <c r="I393" s="3"/>
      <c r="L393" s="3"/>
      <c r="M393" s="3"/>
      <c r="O393" s="3"/>
      <c r="Q393" s="3"/>
      <c r="R393" s="3"/>
      <c r="S393" s="3"/>
      <c r="T393" s="3"/>
      <c r="Y393" s="3"/>
      <c r="Z393" s="3"/>
      <c r="AA393" s="3"/>
      <c r="AB393" s="3"/>
      <c r="AC393" s="3"/>
      <c r="AG393" s="758" t="s">
        <v>1403</v>
      </c>
      <c r="AH393" s="607" t="s">
        <v>949</v>
      </c>
      <c r="AI393" s="634">
        <v>0</v>
      </c>
    </row>
    <row r="394" spans="9:35" ht="15" customHeight="1">
      <c r="I394" s="3"/>
      <c r="L394" s="3"/>
      <c r="M394" s="3"/>
      <c r="O394" s="3"/>
      <c r="Q394" s="3"/>
      <c r="R394" s="3"/>
      <c r="S394" s="3"/>
      <c r="T394" s="3"/>
      <c r="Y394" s="3"/>
      <c r="Z394" s="3"/>
      <c r="AA394" s="3"/>
      <c r="AB394" s="3"/>
      <c r="AC394" s="3"/>
      <c r="AG394" s="758" t="s">
        <v>1404</v>
      </c>
      <c r="AH394" s="607" t="s">
        <v>951</v>
      </c>
      <c r="AI394" s="634">
        <v>0</v>
      </c>
    </row>
    <row r="395" spans="9:35" ht="15" customHeight="1">
      <c r="I395" s="3"/>
      <c r="L395" s="3"/>
      <c r="M395" s="3"/>
      <c r="O395" s="3"/>
      <c r="Q395" s="3"/>
      <c r="R395" s="3"/>
      <c r="S395" s="3"/>
      <c r="T395" s="3"/>
      <c r="Y395" s="3"/>
      <c r="Z395" s="3"/>
      <c r="AA395" s="3"/>
      <c r="AB395" s="3"/>
      <c r="AC395" s="3"/>
      <c r="AG395" s="758" t="s">
        <v>1405</v>
      </c>
      <c r="AH395" s="607" t="s">
        <v>953</v>
      </c>
      <c r="AI395" s="634">
        <v>0</v>
      </c>
    </row>
    <row r="396" spans="9:35" ht="15" customHeight="1">
      <c r="I396" s="3"/>
      <c r="L396" s="3"/>
      <c r="M396" s="3"/>
      <c r="O396" s="3"/>
      <c r="Q396" s="3"/>
      <c r="R396" s="3"/>
      <c r="S396" s="3"/>
      <c r="T396" s="3"/>
      <c r="Y396" s="3"/>
      <c r="Z396" s="3"/>
      <c r="AA396" s="3"/>
      <c r="AB396" s="3"/>
      <c r="AC396" s="3"/>
      <c r="AG396" s="758" t="s">
        <v>1406</v>
      </c>
      <c r="AH396" s="607" t="s">
        <v>955</v>
      </c>
      <c r="AI396" s="634">
        <v>0</v>
      </c>
    </row>
    <row r="397" spans="9:35" ht="15" customHeight="1">
      <c r="I397" s="3"/>
      <c r="L397" s="3"/>
      <c r="M397" s="3"/>
      <c r="O397" s="3"/>
      <c r="Q397" s="3"/>
      <c r="R397" s="3"/>
      <c r="S397" s="3"/>
      <c r="T397" s="3"/>
      <c r="Y397" s="3"/>
      <c r="Z397" s="3"/>
      <c r="AA397" s="3"/>
      <c r="AB397" s="3"/>
      <c r="AC397" s="3"/>
      <c r="AG397" s="758" t="s">
        <v>1407</v>
      </c>
      <c r="AH397" s="607" t="s">
        <v>1146</v>
      </c>
      <c r="AI397" s="634">
        <v>0</v>
      </c>
    </row>
    <row r="398" spans="9:35" ht="15" customHeight="1">
      <c r="I398" s="3"/>
      <c r="L398" s="3"/>
      <c r="M398" s="3"/>
      <c r="O398" s="3"/>
      <c r="Q398" s="3"/>
      <c r="R398" s="3"/>
      <c r="S398" s="3"/>
      <c r="T398" s="3"/>
      <c r="Y398" s="3"/>
      <c r="Z398" s="3"/>
      <c r="AA398" s="3"/>
      <c r="AB398" s="3"/>
      <c r="AC398" s="3"/>
      <c r="AG398" s="758" t="s">
        <v>1408</v>
      </c>
      <c r="AH398" s="607" t="s">
        <v>1147</v>
      </c>
      <c r="AI398" s="634">
        <v>0</v>
      </c>
    </row>
    <row r="399" spans="9:35" ht="15" customHeight="1">
      <c r="I399" s="3"/>
      <c r="L399" s="3"/>
      <c r="M399" s="3"/>
      <c r="O399" s="3"/>
      <c r="Q399" s="3"/>
      <c r="R399" s="3"/>
      <c r="S399" s="3"/>
      <c r="T399" s="3"/>
      <c r="Y399" s="3"/>
      <c r="Z399" s="3"/>
      <c r="AA399" s="3"/>
      <c r="AB399" s="3"/>
      <c r="AC399" s="3"/>
      <c r="AG399" s="758" t="s">
        <v>1409</v>
      </c>
      <c r="AH399" s="607" t="s">
        <v>1148</v>
      </c>
      <c r="AI399" s="634">
        <v>0</v>
      </c>
    </row>
    <row r="400" spans="9:35" ht="15" customHeight="1">
      <c r="I400" s="3"/>
      <c r="L400" s="3"/>
      <c r="M400" s="3"/>
      <c r="O400" s="3"/>
      <c r="Q400" s="3"/>
      <c r="R400" s="3"/>
      <c r="S400" s="3"/>
      <c r="T400" s="3"/>
      <c r="Y400" s="3"/>
      <c r="Z400" s="3"/>
      <c r="AA400" s="3"/>
      <c r="AB400" s="3"/>
      <c r="AC400" s="3"/>
      <c r="AG400" s="758" t="s">
        <v>1703</v>
      </c>
      <c r="AH400" s="607" t="s">
        <v>1704</v>
      </c>
      <c r="AI400" s="634">
        <v>0</v>
      </c>
    </row>
    <row r="401" spans="9:35" ht="15" customHeight="1">
      <c r="I401" s="3"/>
      <c r="L401" s="3"/>
      <c r="M401" s="3"/>
      <c r="O401" s="3"/>
      <c r="Q401" s="3"/>
      <c r="R401" s="3"/>
      <c r="S401" s="3"/>
      <c r="T401" s="3"/>
      <c r="Y401" s="3"/>
      <c r="Z401" s="3"/>
      <c r="AA401" s="3"/>
      <c r="AB401" s="3"/>
      <c r="AC401" s="3"/>
      <c r="AG401" s="758" t="s">
        <v>1705</v>
      </c>
      <c r="AH401" s="607" t="s">
        <v>1706</v>
      </c>
      <c r="AI401" s="634">
        <v>0</v>
      </c>
    </row>
    <row r="402" spans="9:35" ht="15" customHeight="1">
      <c r="I402" s="3"/>
      <c r="L402" s="3"/>
      <c r="M402" s="3"/>
      <c r="O402" s="3"/>
      <c r="Q402" s="3"/>
      <c r="R402" s="3"/>
      <c r="S402" s="3"/>
      <c r="T402" s="3"/>
      <c r="Y402" s="3"/>
      <c r="Z402" s="3"/>
      <c r="AA402" s="3"/>
      <c r="AB402" s="3"/>
      <c r="AC402" s="3"/>
      <c r="AG402" s="758" t="s">
        <v>1707</v>
      </c>
      <c r="AH402" s="607" t="s">
        <v>1708</v>
      </c>
      <c r="AI402" s="634">
        <v>0.45600000000000002</v>
      </c>
    </row>
    <row r="403" spans="9:35" ht="15" customHeight="1">
      <c r="I403" s="3"/>
      <c r="L403" s="3"/>
      <c r="M403" s="3"/>
      <c r="O403" s="3"/>
      <c r="Q403" s="3"/>
      <c r="R403" s="3"/>
      <c r="S403" s="3"/>
      <c r="T403" s="3"/>
      <c r="Y403" s="3"/>
      <c r="Z403" s="3"/>
      <c r="AA403" s="3"/>
      <c r="AB403" s="3"/>
      <c r="AC403" s="3"/>
      <c r="AG403" s="758" t="s">
        <v>1410</v>
      </c>
      <c r="AH403" s="607" t="s">
        <v>961</v>
      </c>
      <c r="AI403" s="634">
        <v>0</v>
      </c>
    </row>
    <row r="404" spans="9:35" ht="15" customHeight="1">
      <c r="I404" s="3"/>
      <c r="L404" s="3"/>
      <c r="M404" s="3"/>
      <c r="O404" s="3"/>
      <c r="Q404" s="3"/>
      <c r="R404" s="3"/>
      <c r="S404" s="3"/>
      <c r="T404" s="3"/>
      <c r="Y404" s="3"/>
      <c r="Z404" s="3"/>
      <c r="AA404" s="3"/>
      <c r="AB404" s="3"/>
      <c r="AC404" s="3"/>
      <c r="AG404" s="758" t="s">
        <v>1411</v>
      </c>
      <c r="AH404" s="607" t="s">
        <v>963</v>
      </c>
      <c r="AI404" s="634">
        <v>0</v>
      </c>
    </row>
    <row r="405" spans="9:35" ht="15" customHeight="1">
      <c r="I405" s="3"/>
      <c r="L405" s="3"/>
      <c r="M405" s="3"/>
      <c r="O405" s="3"/>
      <c r="Q405" s="3"/>
      <c r="R405" s="3"/>
      <c r="S405" s="3"/>
      <c r="T405" s="3"/>
      <c r="Y405" s="3"/>
      <c r="Z405" s="3"/>
      <c r="AA405" s="3"/>
      <c r="AB405" s="3"/>
      <c r="AC405" s="3"/>
      <c r="AG405" s="758" t="s">
        <v>1412</v>
      </c>
      <c r="AH405" s="607" t="s">
        <v>1150</v>
      </c>
      <c r="AI405" s="634">
        <v>0.1</v>
      </c>
    </row>
    <row r="406" spans="9:35" ht="15" customHeight="1">
      <c r="I406" s="3"/>
      <c r="L406" s="3"/>
      <c r="M406" s="3"/>
      <c r="O406" s="3"/>
      <c r="Q406" s="3"/>
      <c r="R406" s="3"/>
      <c r="S406" s="3"/>
      <c r="T406" s="3"/>
      <c r="Y406" s="3"/>
      <c r="Z406" s="3"/>
      <c r="AA406" s="3"/>
      <c r="AB406" s="3"/>
      <c r="AC406" s="3"/>
      <c r="AG406" s="758" t="s">
        <v>1413</v>
      </c>
      <c r="AH406" s="607" t="s">
        <v>1151</v>
      </c>
      <c r="AI406" s="634">
        <v>0.25</v>
      </c>
    </row>
    <row r="407" spans="9:35" ht="15" customHeight="1">
      <c r="I407" s="3"/>
      <c r="L407" s="3"/>
      <c r="M407" s="3"/>
      <c r="O407" s="3"/>
      <c r="Q407" s="3"/>
      <c r="R407" s="3"/>
      <c r="S407" s="3"/>
      <c r="T407" s="3"/>
      <c r="Y407" s="3"/>
      <c r="Z407" s="3"/>
      <c r="AA407" s="3"/>
      <c r="AB407" s="3"/>
      <c r="AC407" s="3"/>
      <c r="AG407" s="758" t="s">
        <v>1709</v>
      </c>
      <c r="AH407" s="607" t="s">
        <v>1710</v>
      </c>
      <c r="AI407" s="634">
        <v>0</v>
      </c>
    </row>
    <row r="408" spans="9:35" ht="15" customHeight="1">
      <c r="I408" s="3"/>
      <c r="L408" s="3"/>
      <c r="M408" s="3"/>
      <c r="O408" s="3"/>
      <c r="Q408" s="3"/>
      <c r="R408" s="3"/>
      <c r="S408" s="3"/>
      <c r="T408" s="3"/>
      <c r="Y408" s="3"/>
      <c r="Z408" s="3"/>
      <c r="AA408" s="3"/>
      <c r="AB408" s="3"/>
      <c r="AC408" s="3"/>
      <c r="AG408" s="758" t="s">
        <v>1711</v>
      </c>
      <c r="AH408" s="607" t="s">
        <v>1712</v>
      </c>
      <c r="AI408" s="634">
        <v>0.69</v>
      </c>
    </row>
    <row r="409" spans="9:35" ht="15" customHeight="1">
      <c r="I409" s="3"/>
      <c r="L409" s="3"/>
      <c r="M409" s="3"/>
      <c r="O409" s="3"/>
      <c r="Q409" s="3"/>
      <c r="R409" s="3"/>
      <c r="S409" s="3"/>
      <c r="T409" s="3"/>
      <c r="Y409" s="3"/>
      <c r="Z409" s="3"/>
      <c r="AA409" s="3"/>
      <c r="AB409" s="3"/>
      <c r="AC409" s="3"/>
      <c r="AG409" s="758" t="s">
        <v>1414</v>
      </c>
      <c r="AH409" s="607" t="s">
        <v>1415</v>
      </c>
      <c r="AI409" s="634">
        <v>0</v>
      </c>
    </row>
    <row r="410" spans="9:35" ht="15" customHeight="1">
      <c r="I410" s="3"/>
      <c r="L410" s="3"/>
      <c r="M410" s="3"/>
      <c r="O410" s="3"/>
      <c r="Q410" s="3"/>
      <c r="R410" s="3"/>
      <c r="S410" s="3"/>
      <c r="T410" s="3"/>
      <c r="Y410" s="3"/>
      <c r="Z410" s="3"/>
      <c r="AA410" s="3"/>
      <c r="AB410" s="3"/>
      <c r="AC410" s="3"/>
      <c r="AG410" s="758" t="s">
        <v>1713</v>
      </c>
      <c r="AH410" s="607" t="s">
        <v>1714</v>
      </c>
      <c r="AI410" s="634">
        <v>0</v>
      </c>
    </row>
    <row r="411" spans="9:35" ht="15" customHeight="1">
      <c r="I411" s="3"/>
      <c r="L411" s="3"/>
      <c r="M411" s="3"/>
      <c r="O411" s="3"/>
      <c r="Q411" s="3"/>
      <c r="R411" s="3"/>
      <c r="S411" s="3"/>
      <c r="T411" s="3"/>
      <c r="Y411" s="3"/>
      <c r="Z411" s="3"/>
      <c r="AA411" s="3"/>
      <c r="AB411" s="3"/>
      <c r="AC411" s="3"/>
      <c r="AG411" s="758" t="s">
        <v>1715</v>
      </c>
      <c r="AH411" s="607" t="s">
        <v>1716</v>
      </c>
      <c r="AI411" s="634">
        <v>0.43</v>
      </c>
    </row>
    <row r="412" spans="9:35" ht="15" customHeight="1">
      <c r="I412" s="3"/>
      <c r="L412" s="3"/>
      <c r="M412" s="3"/>
      <c r="O412" s="3"/>
      <c r="Q412" s="3"/>
      <c r="R412" s="3"/>
      <c r="S412" s="3"/>
      <c r="T412" s="3"/>
      <c r="Y412" s="3"/>
      <c r="Z412" s="3"/>
      <c r="AA412" s="3"/>
      <c r="AB412" s="3"/>
      <c r="AC412" s="3"/>
      <c r="AG412" s="758" t="s">
        <v>1416</v>
      </c>
      <c r="AH412" s="607" t="s">
        <v>1155</v>
      </c>
      <c r="AI412" s="634">
        <v>0.40099999999999997</v>
      </c>
    </row>
    <row r="413" spans="9:35" ht="15" customHeight="1">
      <c r="I413" s="3"/>
      <c r="L413" s="3"/>
      <c r="M413" s="3"/>
      <c r="O413" s="3"/>
      <c r="Q413" s="3"/>
      <c r="R413" s="3"/>
      <c r="S413" s="3"/>
      <c r="T413" s="3"/>
      <c r="Y413" s="3"/>
      <c r="Z413" s="3"/>
      <c r="AA413" s="3"/>
      <c r="AB413" s="3"/>
      <c r="AC413" s="3"/>
      <c r="AG413" s="758" t="s">
        <v>1417</v>
      </c>
      <c r="AH413" s="607" t="s">
        <v>977</v>
      </c>
      <c r="AI413" s="634">
        <v>0</v>
      </c>
    </row>
    <row r="414" spans="9:35" ht="15" customHeight="1">
      <c r="I414" s="3"/>
      <c r="L414" s="3"/>
      <c r="M414" s="3"/>
      <c r="O414" s="3"/>
      <c r="Q414" s="3"/>
      <c r="R414" s="3"/>
      <c r="S414" s="3"/>
      <c r="T414" s="3"/>
      <c r="Y414" s="3"/>
      <c r="Z414" s="3"/>
      <c r="AA414" s="3"/>
      <c r="AB414" s="3"/>
      <c r="AC414" s="3"/>
      <c r="AG414" s="758" t="s">
        <v>1418</v>
      </c>
      <c r="AH414" s="607" t="s">
        <v>979</v>
      </c>
      <c r="AI414" s="634">
        <v>0.125</v>
      </c>
    </row>
    <row r="415" spans="9:35" ht="15" customHeight="1">
      <c r="I415" s="3"/>
      <c r="L415" s="3"/>
      <c r="M415" s="3"/>
      <c r="O415" s="3"/>
      <c r="Q415" s="3"/>
      <c r="R415" s="3"/>
      <c r="S415" s="3"/>
      <c r="T415" s="3"/>
      <c r="Y415" s="3"/>
      <c r="Z415" s="3"/>
      <c r="AA415" s="3"/>
      <c r="AB415" s="3"/>
      <c r="AC415" s="3"/>
      <c r="AG415" s="758" t="s">
        <v>1419</v>
      </c>
      <c r="AH415" s="607" t="s">
        <v>981</v>
      </c>
      <c r="AI415" s="634">
        <v>0.16899999999999998</v>
      </c>
    </row>
    <row r="416" spans="9:35" ht="15" customHeight="1">
      <c r="I416" s="3"/>
      <c r="L416" s="3"/>
      <c r="M416" s="3"/>
      <c r="O416" s="3"/>
      <c r="Q416" s="3"/>
      <c r="R416" s="3"/>
      <c r="S416" s="3"/>
      <c r="T416" s="3"/>
      <c r="Y416" s="3"/>
      <c r="Z416" s="3"/>
      <c r="AA416" s="3"/>
      <c r="AB416" s="3"/>
      <c r="AC416" s="3"/>
      <c r="AG416" s="758" t="s">
        <v>1420</v>
      </c>
      <c r="AH416" s="607" t="s">
        <v>983</v>
      </c>
      <c r="AI416" s="634">
        <v>0.25700000000000001</v>
      </c>
    </row>
    <row r="417" spans="9:35" ht="15" customHeight="1">
      <c r="I417" s="3"/>
      <c r="L417" s="3"/>
      <c r="M417" s="3"/>
      <c r="O417" s="3"/>
      <c r="Q417" s="3"/>
      <c r="R417" s="3"/>
      <c r="S417" s="3"/>
      <c r="T417" s="3"/>
      <c r="Y417" s="3"/>
      <c r="Z417" s="3"/>
      <c r="AA417" s="3"/>
      <c r="AB417" s="3"/>
      <c r="AC417" s="3"/>
      <c r="AG417" s="758" t="s">
        <v>1717</v>
      </c>
      <c r="AH417" s="607" t="s">
        <v>985</v>
      </c>
      <c r="AI417" s="634">
        <v>0.30099999999999999</v>
      </c>
    </row>
    <row r="418" spans="9:35" ht="15" customHeight="1">
      <c r="I418" s="3"/>
      <c r="L418" s="3"/>
      <c r="M418" s="3"/>
      <c r="O418" s="3"/>
      <c r="Q418" s="3"/>
      <c r="R418" s="3"/>
      <c r="S418" s="3"/>
      <c r="T418" s="3"/>
      <c r="Y418" s="3"/>
      <c r="Z418" s="3"/>
      <c r="AA418" s="3"/>
      <c r="AB418" s="3"/>
      <c r="AC418" s="3"/>
      <c r="AG418" s="758" t="s">
        <v>1718</v>
      </c>
      <c r="AH418" s="607" t="s">
        <v>1719</v>
      </c>
      <c r="AI418" s="634">
        <v>0.378</v>
      </c>
    </row>
    <row r="419" spans="9:35" ht="15" customHeight="1">
      <c r="I419" s="3"/>
      <c r="L419" s="3"/>
      <c r="M419" s="3"/>
      <c r="O419" s="3"/>
      <c r="Q419" s="3"/>
      <c r="R419" s="3"/>
      <c r="S419" s="3"/>
      <c r="T419" s="3"/>
      <c r="Y419" s="3"/>
      <c r="Z419" s="3"/>
      <c r="AA419" s="3"/>
      <c r="AB419" s="3"/>
      <c r="AC419" s="3"/>
      <c r="AG419" s="758" t="s">
        <v>1720</v>
      </c>
      <c r="AH419" s="607" t="s">
        <v>1721</v>
      </c>
      <c r="AI419" s="634">
        <v>0</v>
      </c>
    </row>
    <row r="420" spans="9:35" ht="15" customHeight="1">
      <c r="I420" s="3"/>
      <c r="L420" s="3"/>
      <c r="M420" s="3"/>
      <c r="O420" s="3"/>
      <c r="Q420" s="3"/>
      <c r="R420" s="3"/>
      <c r="S420" s="3"/>
      <c r="T420" s="3"/>
      <c r="Y420" s="3"/>
      <c r="Z420" s="3"/>
      <c r="AA420" s="3"/>
      <c r="AB420" s="3"/>
      <c r="AC420" s="3"/>
      <c r="AG420" s="758" t="s">
        <v>1722</v>
      </c>
      <c r="AH420" s="607" t="s">
        <v>1723</v>
      </c>
      <c r="AI420" s="634">
        <v>0</v>
      </c>
    </row>
    <row r="421" spans="9:35" ht="15" customHeight="1">
      <c r="I421" s="3"/>
      <c r="L421" s="3"/>
      <c r="M421" s="3"/>
      <c r="O421" s="3"/>
      <c r="Q421" s="3"/>
      <c r="R421" s="3"/>
      <c r="S421" s="3"/>
      <c r="T421" s="3"/>
      <c r="Y421" s="3"/>
      <c r="Z421" s="3"/>
      <c r="AA421" s="3"/>
      <c r="AB421" s="3"/>
      <c r="AC421" s="3"/>
      <c r="AG421" s="758" t="s">
        <v>1724</v>
      </c>
      <c r="AH421" s="607" t="s">
        <v>1725</v>
      </c>
      <c r="AI421" s="634">
        <v>0.56699999999999995</v>
      </c>
    </row>
    <row r="422" spans="9:35" ht="15" customHeight="1">
      <c r="I422" s="3"/>
      <c r="L422" s="3"/>
      <c r="M422" s="3"/>
      <c r="O422" s="3"/>
      <c r="Q422" s="3"/>
      <c r="R422" s="3"/>
      <c r="S422" s="3"/>
      <c r="T422" s="3"/>
      <c r="Y422" s="3"/>
      <c r="Z422" s="3"/>
      <c r="AA422" s="3"/>
      <c r="AB422" s="3"/>
      <c r="AC422" s="3"/>
      <c r="AG422" s="758" t="s">
        <v>1421</v>
      </c>
      <c r="AH422" s="607" t="s">
        <v>991</v>
      </c>
      <c r="AI422" s="634">
        <v>0</v>
      </c>
    </row>
    <row r="423" spans="9:35" ht="15" customHeight="1">
      <c r="I423" s="3"/>
      <c r="L423" s="3"/>
      <c r="M423" s="3"/>
      <c r="O423" s="3"/>
      <c r="Q423" s="3"/>
      <c r="R423" s="3"/>
      <c r="S423" s="3"/>
      <c r="T423" s="3"/>
      <c r="Y423" s="3"/>
      <c r="Z423" s="3"/>
      <c r="AA423" s="3"/>
      <c r="AB423" s="3"/>
      <c r="AC423" s="3"/>
      <c r="AG423" s="758" t="s">
        <v>1422</v>
      </c>
      <c r="AH423" s="607" t="s">
        <v>993</v>
      </c>
      <c r="AI423" s="634">
        <v>0.2</v>
      </c>
    </row>
    <row r="424" spans="9:35" ht="15" customHeight="1">
      <c r="I424" s="3"/>
      <c r="L424" s="3"/>
      <c r="M424" s="3"/>
      <c r="O424" s="3"/>
      <c r="Q424" s="3"/>
      <c r="R424" s="3"/>
      <c r="S424" s="3"/>
      <c r="T424" s="3"/>
      <c r="Y424" s="3"/>
      <c r="Z424" s="3"/>
      <c r="AA424" s="3"/>
      <c r="AB424" s="3"/>
      <c r="AC424" s="3"/>
      <c r="AG424" s="758" t="s">
        <v>1423</v>
      </c>
      <c r="AH424" s="607" t="s">
        <v>995</v>
      </c>
      <c r="AI424" s="634">
        <v>0</v>
      </c>
    </row>
    <row r="425" spans="9:35" ht="15" customHeight="1">
      <c r="I425" s="3"/>
      <c r="L425" s="3"/>
      <c r="M425" s="3"/>
      <c r="O425" s="3"/>
      <c r="Q425" s="3"/>
      <c r="R425" s="3"/>
      <c r="S425" s="3"/>
      <c r="T425" s="3"/>
      <c r="Y425" s="3"/>
      <c r="Z425" s="3"/>
      <c r="AA425" s="3"/>
      <c r="AB425" s="3"/>
      <c r="AC425" s="3"/>
      <c r="AG425" s="758" t="s">
        <v>1424</v>
      </c>
      <c r="AH425" s="607" t="s">
        <v>997</v>
      </c>
      <c r="AI425" s="634">
        <v>0</v>
      </c>
    </row>
    <row r="426" spans="9:35" ht="15" customHeight="1">
      <c r="I426" s="3"/>
      <c r="L426" s="3"/>
      <c r="M426" s="3"/>
      <c r="O426" s="3"/>
      <c r="Q426" s="3"/>
      <c r="R426" s="3"/>
      <c r="S426" s="3"/>
      <c r="T426" s="3"/>
      <c r="Y426" s="3"/>
      <c r="Z426" s="3"/>
      <c r="AA426" s="3"/>
      <c r="AB426" s="3"/>
      <c r="AC426" s="3"/>
      <c r="AG426" s="758" t="s">
        <v>1425</v>
      </c>
      <c r="AH426" s="607" t="s">
        <v>999</v>
      </c>
      <c r="AI426" s="634">
        <v>0.248</v>
      </c>
    </row>
    <row r="427" spans="9:35" ht="15" customHeight="1">
      <c r="I427" s="3"/>
      <c r="L427" s="3"/>
      <c r="M427" s="3"/>
      <c r="O427" s="3"/>
      <c r="Q427" s="3"/>
      <c r="R427" s="3"/>
      <c r="S427" s="3"/>
      <c r="T427" s="3"/>
      <c r="Y427" s="3"/>
      <c r="Z427" s="3"/>
      <c r="AA427" s="3"/>
      <c r="AB427" s="3"/>
      <c r="AC427" s="3"/>
      <c r="AG427" s="758" t="s">
        <v>1426</v>
      </c>
      <c r="AH427" s="607" t="s">
        <v>1001</v>
      </c>
      <c r="AI427" s="634">
        <v>0</v>
      </c>
    </row>
    <row r="428" spans="9:35" ht="15" customHeight="1">
      <c r="I428" s="3"/>
      <c r="L428" s="3"/>
      <c r="M428" s="3"/>
      <c r="O428" s="3"/>
      <c r="Q428" s="3"/>
      <c r="R428" s="3"/>
      <c r="S428" s="3"/>
      <c r="T428" s="3"/>
      <c r="Y428" s="3"/>
      <c r="Z428" s="3"/>
      <c r="AA428" s="3"/>
      <c r="AB428" s="3"/>
      <c r="AC428" s="3"/>
      <c r="AG428" s="758" t="s">
        <v>1427</v>
      </c>
      <c r="AH428" s="607" t="s">
        <v>1003</v>
      </c>
      <c r="AI428" s="634">
        <v>0</v>
      </c>
    </row>
    <row r="429" spans="9:35" ht="15" customHeight="1">
      <c r="I429" s="3"/>
      <c r="L429" s="3"/>
      <c r="M429" s="3"/>
      <c r="O429" s="3"/>
      <c r="Q429" s="3"/>
      <c r="R429" s="3"/>
      <c r="S429" s="3"/>
      <c r="T429" s="3"/>
      <c r="Y429" s="3"/>
      <c r="Z429" s="3"/>
      <c r="AA429" s="3"/>
      <c r="AB429" s="3"/>
      <c r="AC429" s="3"/>
      <c r="AG429" s="758" t="s">
        <v>1428</v>
      </c>
      <c r="AH429" s="607" t="s">
        <v>1158</v>
      </c>
      <c r="AI429" s="634">
        <v>0</v>
      </c>
    </row>
    <row r="430" spans="9:35" ht="15" customHeight="1">
      <c r="I430" s="3"/>
      <c r="L430" s="3"/>
      <c r="M430" s="3"/>
      <c r="O430" s="3"/>
      <c r="Q430" s="3"/>
      <c r="R430" s="3"/>
      <c r="S430" s="3"/>
      <c r="T430" s="3"/>
      <c r="Y430" s="3"/>
      <c r="Z430" s="3"/>
      <c r="AA430" s="3"/>
      <c r="AB430" s="3"/>
      <c r="AC430" s="3"/>
      <c r="AG430" s="758" t="s">
        <v>1429</v>
      </c>
      <c r="AH430" s="607" t="s">
        <v>1159</v>
      </c>
      <c r="AI430" s="634">
        <v>0.248</v>
      </c>
    </row>
    <row r="431" spans="9:35" ht="15" customHeight="1">
      <c r="I431" s="3"/>
      <c r="L431" s="3"/>
      <c r="M431" s="3"/>
      <c r="O431" s="3"/>
      <c r="Q431" s="3"/>
      <c r="R431" s="3"/>
      <c r="S431" s="3"/>
      <c r="T431" s="3"/>
      <c r="Y431" s="3"/>
      <c r="Z431" s="3"/>
      <c r="AA431" s="3"/>
      <c r="AB431" s="3"/>
      <c r="AC431" s="3"/>
      <c r="AG431" s="758" t="s">
        <v>1726</v>
      </c>
      <c r="AH431" s="607" t="s">
        <v>1727</v>
      </c>
      <c r="AI431" s="634">
        <v>0.161</v>
      </c>
    </row>
    <row r="432" spans="9:35" ht="15" customHeight="1">
      <c r="I432" s="3"/>
      <c r="L432" s="3"/>
      <c r="M432" s="3"/>
      <c r="O432" s="3"/>
      <c r="Q432" s="3"/>
      <c r="R432" s="3"/>
      <c r="S432" s="3"/>
      <c r="T432" s="3"/>
      <c r="Y432" s="3"/>
      <c r="Z432" s="3"/>
      <c r="AA432" s="3"/>
      <c r="AB432" s="3"/>
      <c r="AC432" s="3"/>
      <c r="AG432" s="758" t="s">
        <v>1728</v>
      </c>
      <c r="AH432" s="607" t="s">
        <v>1729</v>
      </c>
      <c r="AI432" s="634">
        <v>0.40799999999999997</v>
      </c>
    </row>
    <row r="433" spans="9:35" ht="15" customHeight="1">
      <c r="I433" s="3"/>
      <c r="L433" s="3"/>
      <c r="M433" s="3"/>
      <c r="O433" s="3"/>
      <c r="Q433" s="3"/>
      <c r="R433" s="3"/>
      <c r="S433" s="3"/>
      <c r="T433" s="3"/>
      <c r="Y433" s="3"/>
      <c r="Z433" s="3"/>
      <c r="AA433" s="3"/>
      <c r="AB433" s="3"/>
      <c r="AC433" s="3"/>
      <c r="AG433" s="758" t="s">
        <v>1430</v>
      </c>
      <c r="AH433" s="607" t="s">
        <v>1161</v>
      </c>
      <c r="AI433" s="634">
        <v>0.51</v>
      </c>
    </row>
    <row r="434" spans="9:35" ht="15" customHeight="1">
      <c r="I434" s="3"/>
      <c r="L434" s="3"/>
      <c r="M434" s="3"/>
      <c r="O434" s="3"/>
      <c r="Q434" s="3"/>
      <c r="R434" s="3"/>
      <c r="S434" s="3"/>
      <c r="T434" s="3"/>
      <c r="Y434" s="3"/>
      <c r="Z434" s="3"/>
      <c r="AA434" s="3"/>
      <c r="AB434" s="3"/>
      <c r="AC434" s="3"/>
      <c r="AG434" s="758" t="s">
        <v>1431</v>
      </c>
      <c r="AH434" s="607" t="s">
        <v>1011</v>
      </c>
      <c r="AI434" s="634">
        <v>0</v>
      </c>
    </row>
    <row r="435" spans="9:35" ht="15" customHeight="1">
      <c r="I435" s="3"/>
      <c r="L435" s="3"/>
      <c r="M435" s="3"/>
      <c r="O435" s="3"/>
      <c r="Q435" s="3"/>
      <c r="R435" s="3"/>
      <c r="S435" s="3"/>
      <c r="T435" s="3"/>
      <c r="Y435" s="3"/>
      <c r="Z435" s="3"/>
      <c r="AA435" s="3"/>
      <c r="AB435" s="3"/>
      <c r="AC435" s="3"/>
      <c r="AG435" s="758" t="s">
        <v>1730</v>
      </c>
      <c r="AH435" s="607" t="s">
        <v>1731</v>
      </c>
      <c r="AI435" s="634">
        <v>0</v>
      </c>
    </row>
    <row r="436" spans="9:35" ht="15" customHeight="1">
      <c r="I436" s="3"/>
      <c r="L436" s="3"/>
      <c r="M436" s="3"/>
      <c r="O436" s="3"/>
      <c r="Q436" s="3"/>
      <c r="R436" s="3"/>
      <c r="S436" s="3"/>
      <c r="T436" s="3"/>
      <c r="Y436" s="3"/>
      <c r="Z436" s="3"/>
      <c r="AA436" s="3"/>
      <c r="AB436" s="3"/>
      <c r="AC436" s="3"/>
      <c r="AG436" s="758" t="s">
        <v>1732</v>
      </c>
      <c r="AH436" s="607" t="s">
        <v>1733</v>
      </c>
      <c r="AI436" s="634">
        <v>0.29699999999999999</v>
      </c>
    </row>
    <row r="437" spans="9:35" ht="15" customHeight="1">
      <c r="I437" s="3"/>
      <c r="L437" s="3"/>
      <c r="M437" s="3"/>
      <c r="O437" s="3"/>
      <c r="Q437" s="3"/>
      <c r="R437" s="3"/>
      <c r="S437" s="3"/>
      <c r="T437" s="3"/>
      <c r="Y437" s="3"/>
      <c r="Z437" s="3"/>
      <c r="AA437" s="3"/>
      <c r="AB437" s="3"/>
      <c r="AC437" s="3"/>
      <c r="AG437" s="758" t="s">
        <v>1734</v>
      </c>
      <c r="AH437" s="607" t="s">
        <v>1735</v>
      </c>
      <c r="AI437" s="634">
        <v>0.439</v>
      </c>
    </row>
    <row r="438" spans="9:35" ht="15" customHeight="1">
      <c r="I438" s="3"/>
      <c r="L438" s="3"/>
      <c r="M438" s="3"/>
      <c r="O438" s="3"/>
      <c r="Q438" s="3"/>
      <c r="R438" s="3"/>
      <c r="S438" s="3"/>
      <c r="T438" s="3"/>
      <c r="Y438" s="3"/>
      <c r="Z438" s="3"/>
      <c r="AA438" s="3"/>
      <c r="AB438" s="3"/>
      <c r="AC438" s="3"/>
      <c r="AG438" s="758" t="s">
        <v>1432</v>
      </c>
      <c r="AH438" s="607" t="s">
        <v>1163</v>
      </c>
      <c r="AI438" s="634">
        <v>0</v>
      </c>
    </row>
    <row r="439" spans="9:35" ht="15" customHeight="1">
      <c r="I439" s="3"/>
      <c r="L439" s="3"/>
      <c r="M439" s="3"/>
      <c r="O439" s="3"/>
      <c r="Q439" s="3"/>
      <c r="R439" s="3"/>
      <c r="S439" s="3"/>
      <c r="T439" s="3"/>
      <c r="Y439" s="3"/>
      <c r="Z439" s="3"/>
      <c r="AA439" s="3"/>
      <c r="AB439" s="3"/>
      <c r="AC439" s="3"/>
      <c r="AG439" s="759" t="s">
        <v>1736</v>
      </c>
      <c r="AH439" s="607" t="s">
        <v>1737</v>
      </c>
      <c r="AI439" s="635">
        <v>0.505</v>
      </c>
    </row>
    <row r="440" spans="9:35" ht="15" customHeight="1">
      <c r="I440" s="3"/>
      <c r="L440" s="3"/>
      <c r="M440" s="3"/>
      <c r="O440" s="3"/>
      <c r="Q440" s="3"/>
      <c r="R440" s="3"/>
      <c r="S440" s="3"/>
      <c r="T440" s="3"/>
      <c r="Y440" s="3"/>
      <c r="Z440" s="3"/>
      <c r="AA440" s="3"/>
      <c r="AB440" s="3"/>
      <c r="AC440" s="3"/>
      <c r="AG440" s="759" t="s">
        <v>1433</v>
      </c>
      <c r="AH440" s="607" t="s">
        <v>1168</v>
      </c>
      <c r="AI440" s="635">
        <v>0.16500000000000001</v>
      </c>
    </row>
    <row r="441" spans="9:35" ht="15" customHeight="1">
      <c r="I441" s="3"/>
      <c r="L441" s="3"/>
      <c r="M441" s="3"/>
      <c r="O441" s="3"/>
      <c r="Q441" s="3"/>
      <c r="R441" s="3"/>
      <c r="S441" s="3"/>
      <c r="T441" s="3"/>
      <c r="Y441" s="3"/>
      <c r="Z441" s="3"/>
      <c r="AA441" s="3"/>
      <c r="AB441" s="3"/>
      <c r="AC441" s="3"/>
      <c r="AG441" s="759" t="s">
        <v>1434</v>
      </c>
      <c r="AH441" s="607" t="s">
        <v>1169</v>
      </c>
      <c r="AI441" s="635">
        <v>0</v>
      </c>
    </row>
    <row r="442" spans="9:35" ht="15" customHeight="1">
      <c r="I442" s="3"/>
      <c r="L442" s="3"/>
      <c r="M442" s="3"/>
      <c r="O442" s="3"/>
      <c r="Q442" s="3"/>
      <c r="R442" s="3"/>
      <c r="S442" s="3"/>
      <c r="T442" s="3"/>
      <c r="Y442" s="3"/>
      <c r="Z442" s="3"/>
      <c r="AA442" s="3"/>
      <c r="AB442" s="3"/>
      <c r="AC442" s="3"/>
      <c r="AG442" s="759" t="s">
        <v>1435</v>
      </c>
      <c r="AH442" s="607" t="s">
        <v>1436</v>
      </c>
      <c r="AI442" s="635">
        <v>0.2</v>
      </c>
    </row>
    <row r="443" spans="9:35" ht="15" customHeight="1">
      <c r="I443" s="3"/>
      <c r="L443" s="3"/>
      <c r="M443" s="3"/>
      <c r="O443" s="3"/>
      <c r="Q443" s="3"/>
      <c r="R443" s="3"/>
      <c r="S443" s="3"/>
      <c r="T443" s="3"/>
      <c r="Y443" s="3"/>
      <c r="Z443" s="3"/>
      <c r="AA443" s="3"/>
      <c r="AB443" s="3"/>
      <c r="AC443" s="3"/>
      <c r="AG443" s="759" t="s">
        <v>1437</v>
      </c>
      <c r="AH443" s="607" t="s">
        <v>1035</v>
      </c>
      <c r="AI443" s="635">
        <v>0</v>
      </c>
    </row>
    <row r="444" spans="9:35" ht="15" customHeight="1">
      <c r="I444" s="3"/>
      <c r="L444" s="3"/>
      <c r="M444" s="3"/>
      <c r="O444" s="3"/>
      <c r="Q444" s="3"/>
      <c r="R444" s="3"/>
      <c r="S444" s="3"/>
      <c r="T444" s="3"/>
      <c r="Y444" s="3"/>
      <c r="Z444" s="3"/>
      <c r="AA444" s="3"/>
      <c r="AB444" s="3"/>
      <c r="AC444" s="3"/>
      <c r="AG444" s="759" t="s">
        <v>1438</v>
      </c>
      <c r="AH444" s="607" t="s">
        <v>1037</v>
      </c>
      <c r="AI444" s="635">
        <v>0.217</v>
      </c>
    </row>
    <row r="445" spans="9:35" ht="15" customHeight="1">
      <c r="I445" s="3"/>
      <c r="L445" s="3"/>
      <c r="M445" s="3"/>
      <c r="O445" s="3"/>
      <c r="Q445" s="3"/>
      <c r="R445" s="3"/>
      <c r="S445" s="3"/>
      <c r="T445" s="3"/>
      <c r="Y445" s="3"/>
      <c r="Z445" s="3"/>
      <c r="AA445" s="3"/>
      <c r="AB445" s="3"/>
      <c r="AC445" s="3"/>
      <c r="AG445" s="759" t="s">
        <v>1439</v>
      </c>
      <c r="AH445" s="607" t="s">
        <v>1039</v>
      </c>
      <c r="AI445" s="635">
        <v>0.28200000000000003</v>
      </c>
    </row>
    <row r="446" spans="9:35" ht="15" customHeight="1">
      <c r="I446" s="3"/>
      <c r="L446" s="3"/>
      <c r="M446" s="3"/>
      <c r="O446" s="3"/>
      <c r="Q446" s="3"/>
      <c r="R446" s="3"/>
      <c r="S446" s="3"/>
      <c r="T446" s="3"/>
      <c r="Y446" s="3"/>
      <c r="Z446" s="3"/>
      <c r="AA446" s="3"/>
      <c r="AB446" s="3"/>
      <c r="AC446" s="3"/>
      <c r="AG446" s="759" t="s">
        <v>1440</v>
      </c>
      <c r="AH446" s="607" t="s">
        <v>1041</v>
      </c>
      <c r="AI446" s="635">
        <v>0.30399999999999999</v>
      </c>
    </row>
    <row r="447" spans="9:35" ht="15" customHeight="1">
      <c r="I447" s="3"/>
      <c r="L447" s="3"/>
      <c r="M447" s="3"/>
      <c r="O447" s="3"/>
      <c r="Q447" s="3"/>
      <c r="R447" s="3"/>
      <c r="S447" s="3"/>
      <c r="T447" s="3"/>
      <c r="Y447" s="3"/>
      <c r="Z447" s="3"/>
      <c r="AA447" s="3"/>
      <c r="AB447" s="3"/>
      <c r="AC447" s="3"/>
      <c r="AG447" s="759" t="s">
        <v>1738</v>
      </c>
      <c r="AH447" s="607" t="s">
        <v>1043</v>
      </c>
      <c r="AI447" s="635">
        <v>0.49399999999999999</v>
      </c>
    </row>
    <row r="448" spans="9:35" ht="15" customHeight="1">
      <c r="I448" s="3"/>
      <c r="L448" s="3"/>
      <c r="M448" s="3"/>
      <c r="O448" s="3"/>
      <c r="Q448" s="3"/>
      <c r="R448" s="3"/>
      <c r="S448" s="3"/>
      <c r="T448" s="3"/>
      <c r="Y448" s="3"/>
      <c r="Z448" s="3"/>
      <c r="AA448" s="3"/>
      <c r="AB448" s="3"/>
      <c r="AC448" s="3"/>
      <c r="AG448" s="759" t="s">
        <v>1441</v>
      </c>
      <c r="AH448" s="607" t="s">
        <v>1442</v>
      </c>
      <c r="AI448" s="635">
        <v>0</v>
      </c>
    </row>
    <row r="449" spans="9:35" ht="15" customHeight="1">
      <c r="I449" s="3"/>
      <c r="L449" s="3"/>
      <c r="M449" s="3"/>
      <c r="O449" s="3"/>
      <c r="Q449" s="3"/>
      <c r="R449" s="3"/>
      <c r="S449" s="3"/>
      <c r="T449" s="3"/>
      <c r="Y449" s="3"/>
      <c r="Z449" s="3"/>
      <c r="AA449" s="3"/>
      <c r="AB449" s="3"/>
      <c r="AC449" s="3"/>
      <c r="AG449" s="759" t="s">
        <v>1739</v>
      </c>
      <c r="AH449" s="607" t="s">
        <v>1740</v>
      </c>
      <c r="AI449" s="635">
        <v>0.28499999999999998</v>
      </c>
    </row>
    <row r="450" spans="9:35" ht="15" customHeight="1">
      <c r="I450" s="3"/>
      <c r="L450" s="3"/>
      <c r="M450" s="3"/>
      <c r="O450" s="3"/>
      <c r="Q450" s="3"/>
      <c r="R450" s="3"/>
      <c r="S450" s="3"/>
      <c r="T450" s="3"/>
      <c r="Y450" s="3"/>
      <c r="Z450" s="3"/>
      <c r="AA450" s="3"/>
      <c r="AB450" s="3"/>
      <c r="AC450" s="3"/>
      <c r="AG450" s="759" t="s">
        <v>1741</v>
      </c>
      <c r="AH450" s="607" t="s">
        <v>1742</v>
      </c>
      <c r="AI450" s="635">
        <v>0.871</v>
      </c>
    </row>
    <row r="451" spans="9:35" ht="15" customHeight="1">
      <c r="I451" s="3"/>
      <c r="L451" s="3"/>
      <c r="M451" s="3"/>
      <c r="O451" s="3"/>
      <c r="Q451" s="3"/>
      <c r="R451" s="3"/>
      <c r="S451" s="3"/>
      <c r="T451" s="3"/>
      <c r="Y451" s="3"/>
      <c r="Z451" s="3"/>
      <c r="AA451" s="3"/>
      <c r="AB451" s="3"/>
      <c r="AC451" s="3"/>
      <c r="AG451" s="759" t="s">
        <v>1443</v>
      </c>
      <c r="AH451" s="607" t="s">
        <v>1444</v>
      </c>
      <c r="AI451" s="635">
        <v>0</v>
      </c>
    </row>
    <row r="452" spans="9:35" ht="15" customHeight="1">
      <c r="I452" s="3"/>
      <c r="L452" s="3"/>
      <c r="M452" s="3"/>
      <c r="O452" s="3"/>
      <c r="Q452" s="3"/>
      <c r="R452" s="3"/>
      <c r="S452" s="3"/>
      <c r="T452" s="3"/>
      <c r="Y452" s="3"/>
      <c r="Z452" s="3"/>
      <c r="AA452" s="3"/>
      <c r="AB452" s="3"/>
      <c r="AC452" s="3"/>
      <c r="AG452" s="759" t="s">
        <v>1743</v>
      </c>
      <c r="AH452" s="607" t="s">
        <v>1744</v>
      </c>
      <c r="AI452" s="635">
        <v>0.36499999999999999</v>
      </c>
    </row>
    <row r="453" spans="9:35" ht="15" customHeight="1" thickBot="1">
      <c r="I453" s="3"/>
      <c r="L453" s="3"/>
      <c r="M453" s="3"/>
      <c r="O453" s="3"/>
      <c r="Q453" s="3"/>
      <c r="R453" s="3"/>
      <c r="S453" s="3"/>
      <c r="T453" s="3"/>
      <c r="Y453" s="3"/>
      <c r="Z453" s="3"/>
      <c r="AA453" s="3"/>
      <c r="AB453" s="3"/>
      <c r="AC453" s="3"/>
      <c r="AG453" s="762" t="s">
        <v>1745</v>
      </c>
      <c r="AH453" s="763" t="s">
        <v>1746</v>
      </c>
      <c r="AI453" s="638">
        <v>0.434</v>
      </c>
    </row>
    <row r="454" spans="9:35" ht="15" customHeight="1">
      <c r="I454" s="3"/>
      <c r="L454" s="3"/>
      <c r="M454" s="3"/>
      <c r="O454" s="3"/>
      <c r="Q454" s="3"/>
      <c r="R454" s="3"/>
      <c r="S454" s="3"/>
      <c r="T454" s="3"/>
      <c r="Y454" s="3"/>
      <c r="Z454" s="3"/>
      <c r="AA454" s="3"/>
      <c r="AB454" s="3"/>
      <c r="AC454" s="3"/>
      <c r="AG454" s="759" t="s">
        <v>1748</v>
      </c>
      <c r="AH454" s="3" t="s">
        <v>757</v>
      </c>
      <c r="AI454" s="635">
        <v>0</v>
      </c>
    </row>
    <row r="455" spans="9:35" ht="15" customHeight="1">
      <c r="I455" s="3"/>
      <c r="L455" s="3"/>
      <c r="M455" s="3"/>
      <c r="O455" s="3"/>
      <c r="Q455" s="3"/>
      <c r="R455" s="3"/>
      <c r="S455" s="3"/>
      <c r="T455" s="3"/>
      <c r="Y455" s="3"/>
      <c r="Z455" s="3"/>
      <c r="AA455" s="3"/>
      <c r="AB455" s="3"/>
      <c r="AC455" s="3"/>
      <c r="AG455" s="759" t="s">
        <v>1749</v>
      </c>
      <c r="AH455" s="3" t="s">
        <v>761</v>
      </c>
      <c r="AI455" s="635">
        <v>0.29199999999999998</v>
      </c>
    </row>
    <row r="456" spans="9:35" ht="15" customHeight="1">
      <c r="I456" s="3"/>
      <c r="L456" s="3"/>
      <c r="M456" s="3"/>
      <c r="O456" s="3"/>
      <c r="Q456" s="3"/>
      <c r="R456" s="3"/>
      <c r="S456" s="3"/>
      <c r="T456" s="3"/>
      <c r="Y456" s="3"/>
      <c r="Z456" s="3"/>
      <c r="AA456" s="3"/>
      <c r="AB456" s="3"/>
      <c r="AC456" s="3"/>
      <c r="AG456" s="759" t="s">
        <v>1750</v>
      </c>
      <c r="AH456" s="3" t="s">
        <v>765</v>
      </c>
      <c r="AI456" s="635">
        <v>0.34799999999999998</v>
      </c>
    </row>
    <row r="457" spans="9:35" ht="15" customHeight="1">
      <c r="I457" s="3"/>
      <c r="L457" s="3"/>
      <c r="M457" s="3"/>
      <c r="O457" s="3"/>
      <c r="Q457" s="3"/>
      <c r="R457" s="3"/>
      <c r="S457" s="3"/>
      <c r="T457" s="3"/>
      <c r="Y457" s="3"/>
      <c r="Z457" s="3"/>
      <c r="AA457" s="3"/>
      <c r="AB457" s="3"/>
      <c r="AC457" s="3"/>
      <c r="AG457" s="759" t="s">
        <v>1751</v>
      </c>
      <c r="AH457" s="3" t="s">
        <v>769</v>
      </c>
      <c r="AI457" s="635">
        <v>0.25</v>
      </c>
    </row>
    <row r="458" spans="9:35" ht="15" customHeight="1">
      <c r="I458" s="3"/>
      <c r="L458" s="3"/>
      <c r="M458" s="3"/>
      <c r="O458" s="3"/>
      <c r="Q458" s="3"/>
      <c r="R458" s="3"/>
      <c r="S458" s="3"/>
      <c r="T458" s="3"/>
      <c r="Y458" s="3"/>
      <c r="Z458" s="3"/>
      <c r="AA458" s="3"/>
      <c r="AB458" s="3"/>
      <c r="AC458" s="3"/>
      <c r="AG458" s="759" t="s">
        <v>1752</v>
      </c>
      <c r="AH458" s="3" t="s">
        <v>773</v>
      </c>
      <c r="AI458" s="635">
        <v>0.378</v>
      </c>
    </row>
    <row r="459" spans="9:35" ht="15" customHeight="1">
      <c r="I459" s="3"/>
      <c r="L459" s="3"/>
      <c r="M459" s="3"/>
      <c r="O459" s="3"/>
      <c r="Q459" s="3"/>
      <c r="R459" s="3"/>
      <c r="S459" s="3"/>
      <c r="T459" s="3"/>
      <c r="Y459" s="3"/>
      <c r="Z459" s="3"/>
      <c r="AA459" s="3"/>
      <c r="AB459" s="3"/>
      <c r="AC459" s="3"/>
      <c r="AG459" s="759" t="s">
        <v>1753</v>
      </c>
      <c r="AH459" s="3" t="s">
        <v>777</v>
      </c>
      <c r="AI459" s="635">
        <v>0</v>
      </c>
    </row>
    <row r="460" spans="9:35" ht="15" customHeight="1">
      <c r="I460" s="3"/>
      <c r="L460" s="3"/>
      <c r="M460" s="3"/>
      <c r="O460" s="3"/>
      <c r="Q460" s="3"/>
      <c r="R460" s="3"/>
      <c r="S460" s="3"/>
      <c r="T460" s="3"/>
      <c r="Y460" s="3"/>
      <c r="Z460" s="3"/>
      <c r="AA460" s="3"/>
      <c r="AB460" s="3"/>
      <c r="AC460" s="3"/>
      <c r="AG460" s="759" t="s">
        <v>1754</v>
      </c>
      <c r="AH460" s="3" t="s">
        <v>781</v>
      </c>
      <c r="AI460" s="635">
        <v>0</v>
      </c>
    </row>
    <row r="461" spans="9:35" ht="15" customHeight="1">
      <c r="I461" s="3"/>
      <c r="L461" s="3"/>
      <c r="M461" s="3"/>
      <c r="O461" s="3"/>
      <c r="Q461" s="3"/>
      <c r="R461" s="3"/>
      <c r="S461" s="3"/>
      <c r="T461" s="3"/>
      <c r="Y461" s="3"/>
      <c r="Z461" s="3"/>
      <c r="AA461" s="3"/>
      <c r="AB461" s="3"/>
      <c r="AC461" s="3"/>
      <c r="AG461" s="759" t="s">
        <v>1755</v>
      </c>
      <c r="AH461" s="3" t="s">
        <v>1107</v>
      </c>
      <c r="AI461" s="635">
        <v>0</v>
      </c>
    </row>
    <row r="462" spans="9:35" ht="15" customHeight="1">
      <c r="I462" s="3"/>
      <c r="L462" s="3"/>
      <c r="M462" s="3"/>
      <c r="O462" s="3"/>
      <c r="Q462" s="3"/>
      <c r="R462" s="3"/>
      <c r="S462" s="3"/>
      <c r="T462" s="3"/>
      <c r="Y462" s="3"/>
      <c r="Z462" s="3"/>
      <c r="AA462" s="3"/>
      <c r="AB462" s="3"/>
      <c r="AC462" s="3"/>
      <c r="AG462" s="759" t="s">
        <v>1756</v>
      </c>
      <c r="AH462" s="3" t="s">
        <v>1656</v>
      </c>
      <c r="AI462" s="635">
        <v>0</v>
      </c>
    </row>
    <row r="463" spans="9:35" ht="15" customHeight="1">
      <c r="I463" s="3"/>
      <c r="L463" s="3"/>
      <c r="M463" s="3"/>
      <c r="O463" s="3"/>
      <c r="Q463" s="3"/>
      <c r="R463" s="3"/>
      <c r="S463" s="3"/>
      <c r="T463" s="3"/>
      <c r="Y463" s="3"/>
      <c r="Z463" s="3"/>
      <c r="AA463" s="3"/>
      <c r="AB463" s="3"/>
      <c r="AC463" s="3"/>
      <c r="AG463" s="759" t="s">
        <v>1757</v>
      </c>
      <c r="AH463" s="3" t="s">
        <v>1658</v>
      </c>
      <c r="AI463" s="635">
        <v>0.36599999999999999</v>
      </c>
    </row>
    <row r="464" spans="9:35" ht="15" customHeight="1">
      <c r="I464" s="3"/>
      <c r="L464" s="3"/>
      <c r="M464" s="3"/>
      <c r="O464" s="3"/>
      <c r="Q464" s="3"/>
      <c r="R464" s="3"/>
      <c r="S464" s="3"/>
      <c r="T464" s="3"/>
      <c r="Y464" s="3"/>
      <c r="Z464" s="3"/>
      <c r="AA464" s="3"/>
      <c r="AB464" s="3"/>
      <c r="AC464" s="3"/>
      <c r="AG464" s="759" t="s">
        <v>1758</v>
      </c>
      <c r="AH464" s="3" t="s">
        <v>1660</v>
      </c>
      <c r="AI464" s="635">
        <v>0</v>
      </c>
    </row>
    <row r="465" spans="9:35" ht="15" customHeight="1">
      <c r="I465" s="3"/>
      <c r="L465" s="3"/>
      <c r="M465" s="3"/>
      <c r="O465" s="3"/>
      <c r="Q465" s="3"/>
      <c r="R465" s="3"/>
      <c r="S465" s="3"/>
      <c r="T465" s="3"/>
      <c r="Y465" s="3"/>
      <c r="Z465" s="3"/>
      <c r="AA465" s="3"/>
      <c r="AB465" s="3"/>
      <c r="AC465" s="3"/>
      <c r="AG465" s="759" t="s">
        <v>1759</v>
      </c>
      <c r="AH465" s="3" t="s">
        <v>1662</v>
      </c>
      <c r="AI465" s="635">
        <v>0</v>
      </c>
    </row>
    <row r="466" spans="9:35" ht="15" customHeight="1">
      <c r="I466" s="3"/>
      <c r="L466" s="3"/>
      <c r="M466" s="3"/>
      <c r="O466" s="3"/>
      <c r="Q466" s="3"/>
      <c r="R466" s="3"/>
      <c r="S466" s="3"/>
      <c r="T466" s="3"/>
      <c r="Y466" s="3"/>
      <c r="Z466" s="3"/>
      <c r="AA466" s="3"/>
      <c r="AB466" s="3"/>
      <c r="AC466" s="3"/>
      <c r="AG466" s="759" t="s">
        <v>1760</v>
      </c>
      <c r="AH466" s="3" t="s">
        <v>1664</v>
      </c>
      <c r="AI466" s="635">
        <v>0.49799999999999994</v>
      </c>
    </row>
    <row r="467" spans="9:35" ht="15" customHeight="1">
      <c r="I467" s="3"/>
      <c r="L467" s="3"/>
      <c r="M467" s="3"/>
      <c r="O467" s="3"/>
      <c r="Q467" s="3"/>
      <c r="R467" s="3"/>
      <c r="S467" s="3"/>
      <c r="T467" s="3"/>
      <c r="Y467" s="3"/>
      <c r="Z467" s="3"/>
      <c r="AA467" s="3"/>
      <c r="AB467" s="3"/>
      <c r="AC467" s="3"/>
      <c r="AG467" s="759" t="s">
        <v>1761</v>
      </c>
      <c r="AH467" s="3" t="s">
        <v>789</v>
      </c>
      <c r="AI467" s="635">
        <v>0</v>
      </c>
    </row>
    <row r="468" spans="9:35" ht="15" customHeight="1">
      <c r="I468" s="3"/>
      <c r="L468" s="3"/>
      <c r="M468" s="3"/>
      <c r="O468" s="3"/>
      <c r="Q468" s="3"/>
      <c r="R468" s="3"/>
      <c r="S468" s="3"/>
      <c r="T468" s="3"/>
      <c r="Y468" s="3"/>
      <c r="Z468" s="3"/>
      <c r="AA468" s="3"/>
      <c r="AB468" s="3"/>
      <c r="AC468" s="3"/>
      <c r="AG468" s="759" t="s">
        <v>1762</v>
      </c>
      <c r="AH468" s="3" t="s">
        <v>791</v>
      </c>
      <c r="AI468" s="635">
        <v>0</v>
      </c>
    </row>
    <row r="469" spans="9:35" ht="15" customHeight="1">
      <c r="I469" s="3"/>
      <c r="L469" s="3"/>
      <c r="M469" s="3"/>
      <c r="O469" s="3"/>
      <c r="Q469" s="3"/>
      <c r="R469" s="3"/>
      <c r="S469" s="3"/>
      <c r="T469" s="3"/>
      <c r="Y469" s="3"/>
      <c r="Z469" s="3"/>
      <c r="AA469" s="3"/>
      <c r="AB469" s="3"/>
      <c r="AC469" s="3"/>
      <c r="AG469" s="759" t="s">
        <v>1763</v>
      </c>
      <c r="AH469" s="3" t="s">
        <v>793</v>
      </c>
      <c r="AI469" s="635">
        <v>0.2</v>
      </c>
    </row>
    <row r="470" spans="9:35" ht="15" customHeight="1">
      <c r="I470" s="3"/>
      <c r="L470" s="3"/>
      <c r="M470" s="3"/>
      <c r="O470" s="3"/>
      <c r="Q470" s="3"/>
      <c r="R470" s="3"/>
      <c r="S470" s="3"/>
      <c r="T470" s="3"/>
      <c r="Y470" s="3"/>
      <c r="Z470" s="3"/>
      <c r="AA470" s="3"/>
      <c r="AB470" s="3"/>
      <c r="AC470" s="3"/>
      <c r="AG470" s="759" t="s">
        <v>1764</v>
      </c>
      <c r="AH470" s="3" t="s">
        <v>795</v>
      </c>
      <c r="AI470" s="635">
        <v>0.495</v>
      </c>
    </row>
    <row r="471" spans="9:35" ht="15" customHeight="1">
      <c r="I471" s="3"/>
      <c r="L471" s="3"/>
      <c r="M471" s="3"/>
      <c r="O471" s="3"/>
      <c r="Q471" s="3"/>
      <c r="R471" s="3"/>
      <c r="S471" s="3"/>
      <c r="T471" s="3"/>
      <c r="Y471" s="3"/>
      <c r="Z471" s="3"/>
      <c r="AA471" s="3"/>
      <c r="AB471" s="3"/>
      <c r="AC471" s="3"/>
      <c r="AG471" s="759" t="s">
        <v>1765</v>
      </c>
      <c r="AH471" s="3" t="s">
        <v>799</v>
      </c>
      <c r="AI471" s="635">
        <v>0</v>
      </c>
    </row>
    <row r="472" spans="9:35" ht="15" customHeight="1">
      <c r="I472" s="3"/>
      <c r="L472" s="3"/>
      <c r="M472" s="3"/>
      <c r="O472" s="3"/>
      <c r="Q472" s="3"/>
      <c r="R472" s="3"/>
      <c r="S472" s="3"/>
      <c r="T472" s="3"/>
      <c r="Y472" s="3"/>
      <c r="Z472" s="3"/>
      <c r="AA472" s="3"/>
      <c r="AB472" s="3"/>
      <c r="AC472" s="3"/>
      <c r="AG472" s="759" t="s">
        <v>1766</v>
      </c>
      <c r="AH472" s="3" t="s">
        <v>801</v>
      </c>
      <c r="AI472" s="635">
        <v>0.2</v>
      </c>
    </row>
    <row r="473" spans="9:35" ht="15" customHeight="1">
      <c r="I473" s="3"/>
      <c r="L473" s="3"/>
      <c r="M473" s="3"/>
      <c r="O473" s="3"/>
      <c r="Q473" s="3"/>
      <c r="R473" s="3"/>
      <c r="S473" s="3"/>
      <c r="T473" s="3"/>
      <c r="Y473" s="3"/>
      <c r="Z473" s="3"/>
      <c r="AA473" s="3"/>
      <c r="AB473" s="3"/>
      <c r="AC473" s="3"/>
      <c r="AG473" s="759" t="s">
        <v>1767</v>
      </c>
      <c r="AH473" s="3" t="s">
        <v>803</v>
      </c>
      <c r="AI473" s="635">
        <v>0.47600000000000003</v>
      </c>
    </row>
    <row r="474" spans="9:35" ht="15" customHeight="1">
      <c r="I474" s="3"/>
      <c r="L474" s="3"/>
      <c r="M474" s="3"/>
      <c r="O474" s="3"/>
      <c r="Q474" s="3"/>
      <c r="R474" s="3"/>
      <c r="S474" s="3"/>
      <c r="T474" s="3"/>
      <c r="Y474" s="3"/>
      <c r="Z474" s="3"/>
      <c r="AA474" s="3"/>
      <c r="AB474" s="3"/>
      <c r="AC474" s="3"/>
      <c r="AG474" s="759" t="s">
        <v>1768</v>
      </c>
      <c r="AH474" s="3" t="s">
        <v>807</v>
      </c>
      <c r="AI474" s="635">
        <v>0</v>
      </c>
    </row>
    <row r="475" spans="9:35" ht="15" customHeight="1">
      <c r="I475" s="3"/>
      <c r="L475" s="3"/>
      <c r="M475" s="3"/>
      <c r="O475" s="3"/>
      <c r="Q475" s="3"/>
      <c r="R475" s="3"/>
      <c r="S475" s="3"/>
      <c r="T475" s="3"/>
      <c r="Y475" s="3"/>
      <c r="Z475" s="3"/>
      <c r="AA475" s="3"/>
      <c r="AB475" s="3"/>
      <c r="AC475" s="3"/>
      <c r="AG475" s="759" t="s">
        <v>1769</v>
      </c>
      <c r="AH475" s="3" t="s">
        <v>809</v>
      </c>
      <c r="AI475" s="635">
        <v>0.378</v>
      </c>
    </row>
    <row r="476" spans="9:35" ht="15" customHeight="1">
      <c r="I476" s="3"/>
      <c r="L476" s="3"/>
      <c r="M476" s="3"/>
      <c r="O476" s="3"/>
      <c r="Q476" s="3"/>
      <c r="R476" s="3"/>
      <c r="S476" s="3"/>
      <c r="T476" s="3"/>
      <c r="Y476" s="3"/>
      <c r="Z476" s="3"/>
      <c r="AA476" s="3"/>
      <c r="AB476" s="3"/>
      <c r="AC476" s="3"/>
      <c r="AG476" s="759" t="s">
        <v>1770</v>
      </c>
      <c r="AH476" s="3" t="s">
        <v>811</v>
      </c>
      <c r="AI476" s="635">
        <v>0</v>
      </c>
    </row>
    <row r="477" spans="9:35" ht="15" customHeight="1">
      <c r="I477" s="3"/>
      <c r="L477" s="3"/>
      <c r="M477" s="3"/>
      <c r="O477" s="3"/>
      <c r="Q477" s="3"/>
      <c r="R477" s="3"/>
      <c r="S477" s="3"/>
      <c r="T477" s="3"/>
      <c r="Y477" s="3"/>
      <c r="Z477" s="3"/>
      <c r="AA477" s="3"/>
      <c r="AB477" s="3"/>
      <c r="AC477" s="3"/>
      <c r="AG477" s="759" t="s">
        <v>1771</v>
      </c>
      <c r="AH477" s="3" t="s">
        <v>813</v>
      </c>
      <c r="AI477" s="635">
        <v>0</v>
      </c>
    </row>
    <row r="478" spans="9:35" ht="15" customHeight="1">
      <c r="I478" s="3"/>
      <c r="L478" s="3"/>
      <c r="M478" s="3"/>
      <c r="O478" s="3"/>
      <c r="Q478" s="3"/>
      <c r="R478" s="3"/>
      <c r="S478" s="3"/>
      <c r="T478" s="3"/>
      <c r="Y478" s="3"/>
      <c r="Z478" s="3"/>
      <c r="AA478" s="3"/>
      <c r="AB478" s="3"/>
      <c r="AC478" s="3"/>
      <c r="AG478" s="759" t="s">
        <v>1772</v>
      </c>
      <c r="AH478" s="3" t="s">
        <v>815</v>
      </c>
      <c r="AI478" s="635">
        <v>0</v>
      </c>
    </row>
    <row r="479" spans="9:35" ht="15" customHeight="1">
      <c r="I479" s="3"/>
      <c r="L479" s="3"/>
      <c r="M479" s="3"/>
      <c r="O479" s="3"/>
      <c r="Q479" s="3"/>
      <c r="R479" s="3"/>
      <c r="S479" s="3"/>
      <c r="T479" s="3"/>
      <c r="Y479" s="3"/>
      <c r="Z479" s="3"/>
      <c r="AA479" s="3"/>
      <c r="AB479" s="3"/>
      <c r="AC479" s="3"/>
      <c r="AG479" s="759" t="s">
        <v>1773</v>
      </c>
      <c r="AH479" s="3" t="s">
        <v>817</v>
      </c>
      <c r="AI479" s="635">
        <v>0</v>
      </c>
    </row>
    <row r="480" spans="9:35" ht="15" customHeight="1">
      <c r="I480" s="3"/>
      <c r="L480" s="3"/>
      <c r="M480" s="3"/>
      <c r="O480" s="3"/>
      <c r="Q480" s="3"/>
      <c r="R480" s="3"/>
      <c r="S480" s="3"/>
      <c r="T480" s="3"/>
      <c r="Y480" s="3"/>
      <c r="Z480" s="3"/>
      <c r="AA480" s="3"/>
      <c r="AB480" s="3"/>
      <c r="AC480" s="3"/>
      <c r="AG480" s="759" t="s">
        <v>1774</v>
      </c>
      <c r="AH480" s="3" t="s">
        <v>819</v>
      </c>
      <c r="AI480" s="635">
        <v>0</v>
      </c>
    </row>
    <row r="481" spans="9:35" ht="15" customHeight="1">
      <c r="I481" s="3"/>
      <c r="L481" s="3"/>
      <c r="M481" s="3"/>
      <c r="O481" s="3"/>
      <c r="Q481" s="3"/>
      <c r="R481" s="3"/>
      <c r="S481" s="3"/>
      <c r="T481" s="3"/>
      <c r="Y481" s="3"/>
      <c r="Z481" s="3"/>
      <c r="AA481" s="3"/>
      <c r="AB481" s="3"/>
      <c r="AC481" s="3"/>
      <c r="AG481" s="759" t="s">
        <v>1775</v>
      </c>
      <c r="AH481" s="3" t="s">
        <v>821</v>
      </c>
      <c r="AI481" s="635">
        <v>0.1</v>
      </c>
    </row>
    <row r="482" spans="9:35" ht="15" customHeight="1">
      <c r="I482" s="3"/>
      <c r="L482" s="3"/>
      <c r="M482" s="3"/>
      <c r="O482" s="3"/>
      <c r="Q482" s="3"/>
      <c r="R482" s="3"/>
      <c r="S482" s="3"/>
      <c r="T482" s="3"/>
      <c r="Y482" s="3"/>
      <c r="Z482" s="3"/>
      <c r="AA482" s="3"/>
      <c r="AB482" s="3"/>
      <c r="AC482" s="3"/>
      <c r="AG482" s="759" t="s">
        <v>1776</v>
      </c>
      <c r="AH482" s="3" t="s">
        <v>1109</v>
      </c>
      <c r="AI482" s="635">
        <v>0.3</v>
      </c>
    </row>
    <row r="483" spans="9:35" ht="15" customHeight="1">
      <c r="I483" s="3"/>
      <c r="L483" s="3"/>
      <c r="M483" s="3"/>
      <c r="O483" s="3"/>
      <c r="Q483" s="3"/>
      <c r="R483" s="3"/>
      <c r="S483" s="3"/>
      <c r="T483" s="3"/>
      <c r="Y483" s="3"/>
      <c r="Z483" s="3"/>
      <c r="AA483" s="3"/>
      <c r="AB483" s="3"/>
      <c r="AC483" s="3"/>
      <c r="AG483" s="759" t="s">
        <v>1777</v>
      </c>
      <c r="AH483" s="3" t="s">
        <v>1110</v>
      </c>
      <c r="AI483" s="635">
        <v>0.4</v>
      </c>
    </row>
    <row r="484" spans="9:35" ht="15" customHeight="1">
      <c r="I484" s="3"/>
      <c r="L484" s="3"/>
      <c r="M484" s="3"/>
      <c r="O484" s="3"/>
      <c r="Q484" s="3"/>
      <c r="R484" s="3"/>
      <c r="S484" s="3"/>
      <c r="T484" s="3"/>
      <c r="Y484" s="3"/>
      <c r="Z484" s="3"/>
      <c r="AA484" s="3"/>
      <c r="AB484" s="3"/>
      <c r="AC484" s="3"/>
      <c r="AG484" s="759" t="s">
        <v>1778</v>
      </c>
      <c r="AH484" s="3" t="s">
        <v>1666</v>
      </c>
      <c r="AI484" s="635">
        <v>0.58399999999999996</v>
      </c>
    </row>
    <row r="485" spans="9:35" ht="15" customHeight="1">
      <c r="I485" s="3"/>
      <c r="L485" s="3"/>
      <c r="M485" s="3"/>
      <c r="O485" s="3"/>
      <c r="Q485" s="3"/>
      <c r="R485" s="3"/>
      <c r="S485" s="3"/>
      <c r="T485" s="3"/>
      <c r="Y485" s="3"/>
      <c r="Z485" s="3"/>
      <c r="AA485" s="3"/>
      <c r="AB485" s="3"/>
      <c r="AC485" s="3"/>
      <c r="AG485" s="759" t="s">
        <v>1779</v>
      </c>
      <c r="AH485" s="3" t="s">
        <v>827</v>
      </c>
      <c r="AI485" s="635">
        <v>0</v>
      </c>
    </row>
    <row r="486" spans="9:35" ht="15" customHeight="1">
      <c r="I486" s="3"/>
      <c r="L486" s="3"/>
      <c r="M486" s="3"/>
      <c r="O486" s="3"/>
      <c r="Q486" s="3"/>
      <c r="R486" s="3"/>
      <c r="S486" s="3"/>
      <c r="T486" s="3"/>
      <c r="Y486" s="3"/>
      <c r="Z486" s="3"/>
      <c r="AA486" s="3"/>
      <c r="AB486" s="3"/>
      <c r="AC486" s="3"/>
      <c r="AG486" s="759" t="s">
        <v>1780</v>
      </c>
      <c r="AH486" s="3" t="s">
        <v>829</v>
      </c>
      <c r="AI486" s="635">
        <v>0.503</v>
      </c>
    </row>
    <row r="487" spans="9:35" ht="15" customHeight="1">
      <c r="I487" s="3"/>
      <c r="L487" s="3"/>
      <c r="M487" s="3"/>
      <c r="O487" s="3"/>
      <c r="Q487" s="3"/>
      <c r="R487" s="3"/>
      <c r="S487" s="3"/>
      <c r="T487" s="3"/>
      <c r="Y487" s="3"/>
      <c r="Z487" s="3"/>
      <c r="AA487" s="3"/>
      <c r="AB487" s="3"/>
      <c r="AC487" s="3"/>
      <c r="AG487" s="759" t="s">
        <v>1781</v>
      </c>
      <c r="AH487" s="3" t="s">
        <v>833</v>
      </c>
      <c r="AI487" s="635">
        <v>0</v>
      </c>
    </row>
    <row r="488" spans="9:35" ht="15" customHeight="1">
      <c r="I488" s="3"/>
      <c r="L488" s="3"/>
      <c r="M488" s="3"/>
      <c r="O488" s="3"/>
      <c r="Q488" s="3"/>
      <c r="R488" s="3"/>
      <c r="S488" s="3"/>
      <c r="T488" s="3"/>
      <c r="Y488" s="3"/>
      <c r="Z488" s="3"/>
      <c r="AA488" s="3"/>
      <c r="AB488" s="3"/>
      <c r="AC488" s="3"/>
      <c r="AG488" s="759" t="s">
        <v>1782</v>
      </c>
      <c r="AH488" s="3" t="s">
        <v>835</v>
      </c>
      <c r="AI488" s="635">
        <v>0</v>
      </c>
    </row>
    <row r="489" spans="9:35" ht="15" customHeight="1">
      <c r="I489" s="3"/>
      <c r="L489" s="3"/>
      <c r="M489" s="3"/>
      <c r="O489" s="3"/>
      <c r="Q489" s="3"/>
      <c r="R489" s="3"/>
      <c r="S489" s="3"/>
      <c r="T489" s="3"/>
      <c r="Y489" s="3"/>
      <c r="Z489" s="3"/>
      <c r="AA489" s="3"/>
      <c r="AB489" s="3"/>
      <c r="AC489" s="3"/>
      <c r="AG489" s="759" t="s">
        <v>1783</v>
      </c>
      <c r="AH489" s="3" t="s">
        <v>837</v>
      </c>
      <c r="AI489" s="635">
        <v>0.2</v>
      </c>
    </row>
    <row r="490" spans="9:35" ht="15" customHeight="1">
      <c r="I490" s="3"/>
      <c r="L490" s="3"/>
      <c r="M490" s="3"/>
      <c r="O490" s="3"/>
      <c r="Q490" s="3"/>
      <c r="R490" s="3"/>
      <c r="S490" s="3"/>
      <c r="T490" s="3"/>
      <c r="Y490" s="3"/>
      <c r="Z490" s="3"/>
      <c r="AA490" s="3"/>
      <c r="AB490" s="3"/>
      <c r="AC490" s="3"/>
      <c r="AG490" s="759" t="s">
        <v>1784</v>
      </c>
      <c r="AH490" s="3" t="s">
        <v>839</v>
      </c>
      <c r="AI490" s="635">
        <v>0.22</v>
      </c>
    </row>
    <row r="491" spans="9:35" ht="15" customHeight="1">
      <c r="I491" s="3"/>
      <c r="L491" s="3"/>
      <c r="M491" s="3"/>
      <c r="O491" s="3"/>
      <c r="Q491" s="3"/>
      <c r="R491" s="3"/>
      <c r="S491" s="3"/>
      <c r="T491" s="3"/>
      <c r="Y491" s="3"/>
      <c r="Z491" s="3"/>
      <c r="AA491" s="3"/>
      <c r="AB491" s="3"/>
      <c r="AC491" s="3"/>
      <c r="AG491" s="759" t="s">
        <v>1785</v>
      </c>
      <c r="AH491" s="3" t="s">
        <v>841</v>
      </c>
      <c r="AI491" s="635">
        <v>0.3</v>
      </c>
    </row>
    <row r="492" spans="9:35" ht="15" customHeight="1">
      <c r="I492" s="3"/>
      <c r="L492" s="3"/>
      <c r="M492" s="3"/>
      <c r="O492" s="3"/>
      <c r="Q492" s="3"/>
      <c r="R492" s="3"/>
      <c r="S492" s="3"/>
      <c r="T492" s="3"/>
      <c r="Y492" s="3"/>
      <c r="Z492" s="3"/>
      <c r="AA492" s="3"/>
      <c r="AB492" s="3"/>
      <c r="AC492" s="3"/>
      <c r="AG492" s="759" t="s">
        <v>1786</v>
      </c>
      <c r="AH492" s="3" t="s">
        <v>843</v>
      </c>
      <c r="AI492" s="635">
        <v>0.34899999999999998</v>
      </c>
    </row>
    <row r="493" spans="9:35" ht="15" customHeight="1">
      <c r="I493" s="3"/>
      <c r="L493" s="3"/>
      <c r="M493" s="3"/>
      <c r="O493" s="3"/>
      <c r="Q493" s="3"/>
      <c r="R493" s="3"/>
      <c r="S493" s="3"/>
      <c r="T493" s="3"/>
      <c r="Y493" s="3"/>
      <c r="Z493" s="3"/>
      <c r="AA493" s="3"/>
      <c r="AB493" s="3"/>
      <c r="AC493" s="3"/>
      <c r="AG493" s="759" t="s">
        <v>1787</v>
      </c>
      <c r="AH493" s="3" t="s">
        <v>845</v>
      </c>
      <c r="AI493" s="635">
        <v>0.37</v>
      </c>
    </row>
    <row r="494" spans="9:35" ht="15" customHeight="1">
      <c r="I494" s="3"/>
      <c r="L494" s="3"/>
      <c r="M494" s="3"/>
      <c r="O494" s="3"/>
      <c r="Q494" s="3"/>
      <c r="R494" s="3"/>
      <c r="S494" s="3"/>
      <c r="T494" s="3"/>
      <c r="Y494" s="3"/>
      <c r="Z494" s="3"/>
      <c r="AA494" s="3"/>
      <c r="AB494" s="3"/>
      <c r="AC494" s="3"/>
      <c r="AG494" s="759" t="s">
        <v>1788</v>
      </c>
      <c r="AH494" s="3" t="s">
        <v>1668</v>
      </c>
      <c r="AI494" s="635">
        <v>0.4</v>
      </c>
    </row>
    <row r="495" spans="9:35" ht="15" customHeight="1">
      <c r="I495" s="3"/>
      <c r="L495" s="3"/>
      <c r="M495" s="3"/>
      <c r="O495" s="3"/>
      <c r="Q495" s="3"/>
      <c r="R495" s="3"/>
      <c r="S495" s="3"/>
      <c r="T495" s="3"/>
      <c r="Y495" s="3"/>
      <c r="Z495" s="3"/>
      <c r="AA495" s="3"/>
      <c r="AB495" s="3"/>
      <c r="AC495" s="3"/>
      <c r="AG495" s="759" t="s">
        <v>1789</v>
      </c>
      <c r="AH495" s="3" t="s">
        <v>1670</v>
      </c>
      <c r="AI495" s="635">
        <v>0.36699999999999999</v>
      </c>
    </row>
    <row r="496" spans="9:35" ht="15" customHeight="1">
      <c r="I496" s="3"/>
      <c r="L496" s="3"/>
      <c r="M496" s="3"/>
      <c r="O496" s="3"/>
      <c r="Q496" s="3"/>
      <c r="R496" s="3"/>
      <c r="S496" s="3"/>
      <c r="T496" s="3"/>
      <c r="Y496" s="3"/>
      <c r="Z496" s="3"/>
      <c r="AA496" s="3"/>
      <c r="AB496" s="3"/>
      <c r="AC496" s="3"/>
      <c r="AG496" s="759" t="s">
        <v>1790</v>
      </c>
      <c r="AH496" s="3" t="s">
        <v>1791</v>
      </c>
      <c r="AI496" s="635">
        <v>0</v>
      </c>
    </row>
    <row r="497" spans="9:35" ht="15" customHeight="1">
      <c r="I497" s="3"/>
      <c r="L497" s="3"/>
      <c r="M497" s="3"/>
      <c r="O497" s="3"/>
      <c r="Q497" s="3"/>
      <c r="R497" s="3"/>
      <c r="S497" s="3"/>
      <c r="T497" s="3"/>
      <c r="Y497" s="3"/>
      <c r="Z497" s="3"/>
      <c r="AA497" s="3"/>
      <c r="AB497" s="3"/>
      <c r="AC497" s="3"/>
      <c r="AG497" s="759" t="s">
        <v>1792</v>
      </c>
      <c r="AH497" s="3" t="s">
        <v>1793</v>
      </c>
      <c r="AI497" s="635">
        <v>0.41399999999999998</v>
      </c>
    </row>
    <row r="498" spans="9:35" ht="15" customHeight="1">
      <c r="I498" s="3"/>
      <c r="L498" s="3"/>
      <c r="M498" s="3"/>
      <c r="O498" s="3"/>
      <c r="Q498" s="3"/>
      <c r="R498" s="3"/>
      <c r="S498" s="3"/>
      <c r="T498" s="3"/>
      <c r="Y498" s="3"/>
      <c r="Z498" s="3"/>
      <c r="AA498" s="3"/>
      <c r="AB498" s="3"/>
      <c r="AC498" s="3"/>
      <c r="AG498" s="759" t="s">
        <v>1794</v>
      </c>
      <c r="AH498" s="3" t="s">
        <v>1115</v>
      </c>
      <c r="AI498" s="635">
        <v>0</v>
      </c>
    </row>
    <row r="499" spans="9:35" ht="15" customHeight="1">
      <c r="I499" s="3"/>
      <c r="L499" s="3"/>
      <c r="M499" s="3"/>
      <c r="O499" s="3"/>
      <c r="Q499" s="3"/>
      <c r="R499" s="3"/>
      <c r="S499" s="3"/>
      <c r="T499" s="3"/>
      <c r="Y499" s="3"/>
      <c r="Z499" s="3"/>
      <c r="AA499" s="3"/>
      <c r="AB499" s="3"/>
      <c r="AC499" s="3"/>
      <c r="AG499" s="759" t="s">
        <v>1795</v>
      </c>
      <c r="AH499" s="3" t="s">
        <v>1672</v>
      </c>
      <c r="AI499" s="635">
        <v>0.441</v>
      </c>
    </row>
    <row r="500" spans="9:35" ht="15" customHeight="1">
      <c r="I500" s="3"/>
      <c r="L500" s="3"/>
      <c r="M500" s="3"/>
      <c r="O500" s="3"/>
      <c r="Q500" s="3"/>
      <c r="R500" s="3"/>
      <c r="S500" s="3"/>
      <c r="T500" s="3"/>
      <c r="Y500" s="3"/>
      <c r="Z500" s="3"/>
      <c r="AA500" s="3"/>
      <c r="AB500" s="3"/>
      <c r="AC500" s="3"/>
      <c r="AG500" s="759" t="s">
        <v>1796</v>
      </c>
      <c r="AH500" s="3" t="s">
        <v>859</v>
      </c>
      <c r="AI500" s="635">
        <v>0</v>
      </c>
    </row>
    <row r="501" spans="9:35" ht="15" customHeight="1">
      <c r="I501" s="3"/>
      <c r="L501" s="3"/>
      <c r="M501" s="3"/>
      <c r="O501" s="3"/>
      <c r="Q501" s="3"/>
      <c r="R501" s="3"/>
      <c r="S501" s="3"/>
      <c r="T501" s="3"/>
      <c r="Y501" s="3"/>
      <c r="Z501" s="3"/>
      <c r="AA501" s="3"/>
      <c r="AB501" s="3"/>
      <c r="AC501" s="3"/>
      <c r="AG501" s="759" t="s">
        <v>1797</v>
      </c>
      <c r="AH501" s="3" t="s">
        <v>1116</v>
      </c>
      <c r="AI501" s="635">
        <v>0</v>
      </c>
    </row>
    <row r="502" spans="9:35" ht="15" customHeight="1">
      <c r="I502" s="3"/>
      <c r="L502" s="3"/>
      <c r="M502" s="3"/>
      <c r="O502" s="3"/>
      <c r="Q502" s="3"/>
      <c r="R502" s="3"/>
      <c r="S502" s="3"/>
      <c r="T502" s="3"/>
      <c r="Y502" s="3"/>
      <c r="Z502" s="3"/>
      <c r="AA502" s="3"/>
      <c r="AB502" s="3"/>
      <c r="AC502" s="3"/>
      <c r="AG502" s="759" t="s">
        <v>1798</v>
      </c>
      <c r="AH502" s="3" t="s">
        <v>1117</v>
      </c>
      <c r="AI502" s="635">
        <v>0.35899999999999999</v>
      </c>
    </row>
    <row r="503" spans="9:35" ht="15" customHeight="1">
      <c r="I503" s="3"/>
      <c r="L503" s="3"/>
      <c r="M503" s="3"/>
      <c r="O503" s="3"/>
      <c r="Q503" s="3"/>
      <c r="R503" s="3"/>
      <c r="S503" s="3"/>
      <c r="T503" s="3"/>
      <c r="Y503" s="3"/>
      <c r="Z503" s="3"/>
      <c r="AA503" s="3"/>
      <c r="AB503" s="3"/>
      <c r="AC503" s="3"/>
      <c r="AG503" s="759" t="s">
        <v>1799</v>
      </c>
      <c r="AH503" s="3" t="s">
        <v>1118</v>
      </c>
      <c r="AI503" s="635">
        <v>0.45600000000000002</v>
      </c>
    </row>
    <row r="504" spans="9:35" ht="15" customHeight="1">
      <c r="I504" s="3"/>
      <c r="L504" s="3"/>
      <c r="M504" s="3"/>
      <c r="O504" s="3"/>
      <c r="Q504" s="3"/>
      <c r="R504" s="3"/>
      <c r="S504" s="3"/>
      <c r="T504" s="3"/>
      <c r="Y504" s="3"/>
      <c r="Z504" s="3"/>
      <c r="AA504" s="3"/>
      <c r="AB504" s="3"/>
      <c r="AC504" s="3"/>
      <c r="AG504" s="759" t="s">
        <v>1800</v>
      </c>
      <c r="AH504" s="3" t="s">
        <v>865</v>
      </c>
      <c r="AI504" s="635">
        <v>0.39900000000000002</v>
      </c>
    </row>
    <row r="505" spans="9:35" ht="15" customHeight="1">
      <c r="I505" s="3"/>
      <c r="L505" s="3"/>
      <c r="M505" s="3"/>
      <c r="O505" s="3"/>
      <c r="Q505" s="3"/>
      <c r="R505" s="3"/>
      <c r="S505" s="3"/>
      <c r="T505" s="3"/>
      <c r="Y505" s="3"/>
      <c r="Z505" s="3"/>
      <c r="AA505" s="3"/>
      <c r="AB505" s="3"/>
      <c r="AC505" s="3"/>
      <c r="AG505" s="759" t="s">
        <v>1801</v>
      </c>
      <c r="AH505" s="3" t="s">
        <v>867</v>
      </c>
      <c r="AI505" s="635">
        <v>0.29899999999999999</v>
      </c>
    </row>
    <row r="506" spans="9:35" ht="15" customHeight="1">
      <c r="I506" s="3"/>
      <c r="L506" s="3"/>
      <c r="M506" s="3"/>
      <c r="O506" s="3"/>
      <c r="Q506" s="3"/>
      <c r="R506" s="3"/>
      <c r="S506" s="3"/>
      <c r="T506" s="3"/>
      <c r="Y506" s="3"/>
      <c r="Z506" s="3"/>
      <c r="AA506" s="3"/>
      <c r="AB506" s="3"/>
      <c r="AC506" s="3"/>
      <c r="AG506" s="759" t="s">
        <v>1802</v>
      </c>
      <c r="AH506" s="3" t="s">
        <v>869</v>
      </c>
      <c r="AI506" s="635">
        <v>0.19900000000000001</v>
      </c>
    </row>
    <row r="507" spans="9:35" ht="15" customHeight="1">
      <c r="I507" s="3"/>
      <c r="L507" s="3"/>
      <c r="M507" s="3"/>
      <c r="O507" s="3"/>
      <c r="Q507" s="3"/>
      <c r="R507" s="3"/>
      <c r="S507" s="3"/>
      <c r="T507" s="3"/>
      <c r="Y507" s="3"/>
      <c r="Z507" s="3"/>
      <c r="AA507" s="3"/>
      <c r="AB507" s="3"/>
      <c r="AC507" s="3"/>
      <c r="AG507" s="759" t="s">
        <v>1803</v>
      </c>
      <c r="AH507" s="3" t="s">
        <v>871</v>
      </c>
      <c r="AI507" s="635">
        <v>0</v>
      </c>
    </row>
    <row r="508" spans="9:35" ht="15" customHeight="1">
      <c r="I508" s="3"/>
      <c r="L508" s="3"/>
      <c r="M508" s="3"/>
      <c r="O508" s="3"/>
      <c r="Q508" s="3"/>
      <c r="R508" s="3"/>
      <c r="S508" s="3"/>
      <c r="T508" s="3"/>
      <c r="Y508" s="3"/>
      <c r="Z508" s="3"/>
      <c r="AA508" s="3"/>
      <c r="AB508" s="3"/>
      <c r="AC508" s="3"/>
      <c r="AG508" s="759" t="s">
        <v>1804</v>
      </c>
      <c r="AH508" s="3" t="s">
        <v>873</v>
      </c>
      <c r="AI508" s="635">
        <v>0.45</v>
      </c>
    </row>
    <row r="509" spans="9:35" ht="15" customHeight="1">
      <c r="I509" s="3"/>
      <c r="L509" s="3"/>
      <c r="M509" s="3"/>
      <c r="O509" s="3"/>
      <c r="Q509" s="3"/>
      <c r="R509" s="3"/>
      <c r="S509" s="3"/>
      <c r="T509" s="3"/>
      <c r="Y509" s="3"/>
      <c r="Z509" s="3"/>
      <c r="AA509" s="3"/>
      <c r="AB509" s="3"/>
      <c r="AC509" s="3"/>
      <c r="AG509" s="759" t="s">
        <v>1805</v>
      </c>
      <c r="AH509" s="3" t="s">
        <v>875</v>
      </c>
      <c r="AI509" s="635">
        <v>0.315</v>
      </c>
    </row>
    <row r="510" spans="9:35" ht="15" customHeight="1">
      <c r="I510" s="3"/>
      <c r="L510" s="3"/>
      <c r="M510" s="3"/>
      <c r="O510" s="3"/>
      <c r="Q510" s="3"/>
      <c r="R510" s="3"/>
      <c r="S510" s="3"/>
      <c r="T510" s="3"/>
      <c r="Y510" s="3"/>
      <c r="Z510" s="3"/>
      <c r="AA510" s="3"/>
      <c r="AB510" s="3"/>
      <c r="AC510" s="3"/>
      <c r="AG510" s="759" t="s">
        <v>1806</v>
      </c>
      <c r="AH510" s="3" t="s">
        <v>1119</v>
      </c>
      <c r="AI510" s="635">
        <v>0.23499999999999999</v>
      </c>
    </row>
    <row r="511" spans="9:35" ht="15" customHeight="1">
      <c r="I511" s="3"/>
      <c r="L511" s="3"/>
      <c r="M511" s="3"/>
      <c r="O511" s="3"/>
      <c r="Q511" s="3"/>
      <c r="R511" s="3"/>
      <c r="S511" s="3"/>
      <c r="T511" s="3"/>
      <c r="Y511" s="3"/>
      <c r="Z511" s="3"/>
      <c r="AA511" s="3"/>
      <c r="AB511" s="3"/>
      <c r="AC511" s="3"/>
      <c r="AG511" s="759" t="s">
        <v>1807</v>
      </c>
      <c r="AH511" s="3" t="s">
        <v>1120</v>
      </c>
      <c r="AI511" s="635">
        <v>0.58499999999999996</v>
      </c>
    </row>
    <row r="512" spans="9:35" ht="15" customHeight="1">
      <c r="I512" s="3"/>
      <c r="L512" s="3"/>
      <c r="M512" s="3"/>
      <c r="O512" s="3"/>
      <c r="Q512" s="3"/>
      <c r="R512" s="3"/>
      <c r="S512" s="3"/>
      <c r="T512" s="3"/>
      <c r="Y512" s="3"/>
      <c r="Z512" s="3"/>
      <c r="AA512" s="3"/>
      <c r="AB512" s="3"/>
      <c r="AC512" s="3"/>
      <c r="AG512" s="759" t="s">
        <v>1808</v>
      </c>
      <c r="AH512" s="3" t="s">
        <v>1371</v>
      </c>
      <c r="AI512" s="635">
        <v>0</v>
      </c>
    </row>
    <row r="513" spans="9:35" ht="15" customHeight="1">
      <c r="I513" s="3"/>
      <c r="L513" s="3"/>
      <c r="M513" s="3"/>
      <c r="O513" s="3"/>
      <c r="Q513" s="3"/>
      <c r="R513" s="3"/>
      <c r="S513" s="3"/>
      <c r="T513" s="3"/>
      <c r="Y513" s="3"/>
      <c r="Z513" s="3"/>
      <c r="AA513" s="3"/>
      <c r="AB513" s="3"/>
      <c r="AC513" s="3"/>
      <c r="AG513" s="759" t="s">
        <v>1809</v>
      </c>
      <c r="AH513" s="3" t="s">
        <v>1373</v>
      </c>
      <c r="AI513" s="635">
        <v>0.3</v>
      </c>
    </row>
    <row r="514" spans="9:35" ht="15" customHeight="1">
      <c r="I514" s="3"/>
      <c r="L514" s="3"/>
      <c r="M514" s="3"/>
      <c r="O514" s="3"/>
      <c r="Q514" s="3"/>
      <c r="R514" s="3"/>
      <c r="S514" s="3"/>
      <c r="T514" s="3"/>
      <c r="Y514" s="3"/>
      <c r="Z514" s="3"/>
      <c r="AA514" s="3"/>
      <c r="AB514" s="3"/>
      <c r="AC514" s="3"/>
      <c r="AG514" s="759" t="s">
        <v>1810</v>
      </c>
      <c r="AH514" s="3" t="s">
        <v>1375</v>
      </c>
      <c r="AI514" s="635">
        <v>0.45600000000000002</v>
      </c>
    </row>
    <row r="515" spans="9:35" ht="15" customHeight="1">
      <c r="I515" s="3"/>
      <c r="L515" s="3"/>
      <c r="M515" s="3"/>
      <c r="O515" s="3"/>
      <c r="Q515" s="3"/>
      <c r="R515" s="3"/>
      <c r="S515" s="3"/>
      <c r="T515" s="3"/>
      <c r="Y515" s="3"/>
      <c r="Z515" s="3"/>
      <c r="AA515" s="3"/>
      <c r="AB515" s="3"/>
      <c r="AC515" s="3"/>
      <c r="AG515" s="759" t="s">
        <v>1811</v>
      </c>
      <c r="AH515" s="3" t="s">
        <v>1377</v>
      </c>
      <c r="AI515" s="635">
        <v>0.52400000000000002</v>
      </c>
    </row>
    <row r="516" spans="9:35" ht="15" customHeight="1">
      <c r="I516" s="3"/>
      <c r="L516" s="3"/>
      <c r="M516" s="3"/>
      <c r="O516" s="3"/>
      <c r="Q516" s="3"/>
      <c r="R516" s="3"/>
      <c r="S516" s="3"/>
      <c r="T516" s="3"/>
      <c r="Y516" s="3"/>
      <c r="Z516" s="3"/>
      <c r="AA516" s="3"/>
      <c r="AB516" s="3"/>
      <c r="AC516" s="3"/>
      <c r="AG516" s="759" t="s">
        <v>1812</v>
      </c>
      <c r="AH516" s="3" t="s">
        <v>1813</v>
      </c>
      <c r="AI516" s="635">
        <v>0</v>
      </c>
    </row>
    <row r="517" spans="9:35" ht="15" customHeight="1">
      <c r="I517" s="3"/>
      <c r="L517" s="3"/>
      <c r="M517" s="3"/>
      <c r="O517" s="3"/>
      <c r="Q517" s="3"/>
      <c r="R517" s="3"/>
      <c r="S517" s="3"/>
      <c r="T517" s="3"/>
      <c r="Y517" s="3"/>
      <c r="Z517" s="3"/>
      <c r="AA517" s="3"/>
      <c r="AB517" s="3"/>
      <c r="AC517" s="3"/>
      <c r="AG517" s="759" t="s">
        <v>1814</v>
      </c>
      <c r="AH517" s="3" t="s">
        <v>1815</v>
      </c>
      <c r="AI517" s="635">
        <v>0</v>
      </c>
    </row>
    <row r="518" spans="9:35" ht="15" customHeight="1">
      <c r="I518" s="3"/>
      <c r="L518" s="3"/>
      <c r="M518" s="3"/>
      <c r="O518" s="3"/>
      <c r="Q518" s="3"/>
      <c r="R518" s="3"/>
      <c r="S518" s="3"/>
      <c r="T518" s="3"/>
      <c r="Y518" s="3"/>
      <c r="Z518" s="3"/>
      <c r="AA518" s="3"/>
      <c r="AB518" s="3"/>
      <c r="AC518" s="3"/>
      <c r="AG518" s="759" t="s">
        <v>1816</v>
      </c>
      <c r="AH518" s="3" t="s">
        <v>1817</v>
      </c>
      <c r="AI518" s="635">
        <v>0</v>
      </c>
    </row>
    <row r="519" spans="9:35" ht="15" customHeight="1">
      <c r="I519" s="3"/>
      <c r="L519" s="3"/>
      <c r="M519" s="3"/>
      <c r="O519" s="3"/>
      <c r="Q519" s="3"/>
      <c r="R519" s="3"/>
      <c r="S519" s="3"/>
      <c r="T519" s="3"/>
      <c r="Y519" s="3"/>
      <c r="Z519" s="3"/>
      <c r="AA519" s="3"/>
      <c r="AB519" s="3"/>
      <c r="AC519" s="3"/>
      <c r="AG519" s="759" t="s">
        <v>1818</v>
      </c>
      <c r="AH519" s="3" t="s">
        <v>1819</v>
      </c>
      <c r="AI519" s="635">
        <v>0</v>
      </c>
    </row>
    <row r="520" spans="9:35" ht="15" customHeight="1">
      <c r="I520" s="3"/>
      <c r="L520" s="3"/>
      <c r="M520" s="3"/>
      <c r="O520" s="3"/>
      <c r="Q520" s="3"/>
      <c r="R520" s="3"/>
      <c r="S520" s="3"/>
      <c r="T520" s="3"/>
      <c r="Y520" s="3"/>
      <c r="Z520" s="3"/>
      <c r="AA520" s="3"/>
      <c r="AB520" s="3"/>
      <c r="AC520" s="3"/>
      <c r="AG520" s="759" t="s">
        <v>1820</v>
      </c>
      <c r="AH520" s="3" t="s">
        <v>1821</v>
      </c>
      <c r="AI520" s="635">
        <v>0</v>
      </c>
    </row>
    <row r="521" spans="9:35" ht="15" customHeight="1">
      <c r="I521" s="3"/>
      <c r="L521" s="3"/>
      <c r="M521" s="3"/>
      <c r="O521" s="3"/>
      <c r="Q521" s="3"/>
      <c r="R521" s="3"/>
      <c r="S521" s="3"/>
      <c r="T521" s="3"/>
      <c r="Y521" s="3"/>
      <c r="Z521" s="3"/>
      <c r="AA521" s="3"/>
      <c r="AB521" s="3"/>
      <c r="AC521" s="3"/>
      <c r="AG521" s="759" t="s">
        <v>1822</v>
      </c>
      <c r="AH521" s="3" t="s">
        <v>1823</v>
      </c>
      <c r="AI521" s="635">
        <v>0</v>
      </c>
    </row>
    <row r="522" spans="9:35" ht="15" customHeight="1">
      <c r="I522" s="3"/>
      <c r="L522" s="3"/>
      <c r="M522" s="3"/>
      <c r="O522" s="3"/>
      <c r="Q522" s="3"/>
      <c r="R522" s="3"/>
      <c r="S522" s="3"/>
      <c r="T522" s="3"/>
      <c r="Y522" s="3"/>
      <c r="Z522" s="3"/>
      <c r="AA522" s="3"/>
      <c r="AB522" s="3"/>
      <c r="AC522" s="3"/>
      <c r="AG522" s="759" t="s">
        <v>1824</v>
      </c>
      <c r="AH522" s="3" t="s">
        <v>1825</v>
      </c>
      <c r="AI522" s="635">
        <v>0</v>
      </c>
    </row>
    <row r="523" spans="9:35" ht="15" customHeight="1">
      <c r="I523" s="3"/>
      <c r="L523" s="3"/>
      <c r="M523" s="3"/>
      <c r="O523" s="3"/>
      <c r="Q523" s="3"/>
      <c r="R523" s="3"/>
      <c r="S523" s="3"/>
      <c r="T523" s="3"/>
      <c r="Y523" s="3"/>
      <c r="Z523" s="3"/>
      <c r="AA523" s="3"/>
      <c r="AB523" s="3"/>
      <c r="AC523" s="3"/>
      <c r="AG523" s="759" t="s">
        <v>1826</v>
      </c>
      <c r="AH523" s="3" t="s">
        <v>1827</v>
      </c>
      <c r="AI523" s="635">
        <v>0</v>
      </c>
    </row>
    <row r="524" spans="9:35" ht="15" customHeight="1">
      <c r="I524" s="3"/>
      <c r="L524" s="3"/>
      <c r="M524" s="3"/>
      <c r="O524" s="3"/>
      <c r="Q524" s="3"/>
      <c r="R524" s="3"/>
      <c r="S524" s="3"/>
      <c r="T524" s="3"/>
      <c r="Y524" s="3"/>
      <c r="Z524" s="3"/>
      <c r="AA524" s="3"/>
      <c r="AB524" s="3"/>
      <c r="AC524" s="3"/>
      <c r="AG524" s="759" t="s">
        <v>1828</v>
      </c>
      <c r="AH524" s="3" t="s">
        <v>1829</v>
      </c>
      <c r="AI524" s="635">
        <v>0.434</v>
      </c>
    </row>
    <row r="525" spans="9:35" ht="15" customHeight="1">
      <c r="I525" s="3"/>
      <c r="L525" s="3"/>
      <c r="M525" s="3"/>
      <c r="O525" s="3"/>
      <c r="Q525" s="3"/>
      <c r="R525" s="3"/>
      <c r="S525" s="3"/>
      <c r="T525" s="3"/>
      <c r="Y525" s="3"/>
      <c r="Z525" s="3"/>
      <c r="AA525" s="3"/>
      <c r="AB525" s="3"/>
      <c r="AC525" s="3"/>
      <c r="AG525" s="759" t="s">
        <v>1830</v>
      </c>
      <c r="AH525" s="3" t="s">
        <v>1128</v>
      </c>
      <c r="AI525" s="635">
        <v>0</v>
      </c>
    </row>
    <row r="526" spans="9:35" ht="15" customHeight="1">
      <c r="I526" s="3"/>
      <c r="L526" s="3"/>
      <c r="M526" s="3"/>
      <c r="O526" s="3"/>
      <c r="Q526" s="3"/>
      <c r="R526" s="3"/>
      <c r="S526" s="3"/>
      <c r="T526" s="3"/>
      <c r="Y526" s="3"/>
      <c r="Z526" s="3"/>
      <c r="AA526" s="3"/>
      <c r="AB526" s="3"/>
      <c r="AC526" s="3"/>
      <c r="AG526" s="759" t="s">
        <v>1831</v>
      </c>
      <c r="AH526" s="3" t="s">
        <v>1682</v>
      </c>
      <c r="AI526" s="635">
        <v>0.44700000000000001</v>
      </c>
    </row>
    <row r="527" spans="9:35" ht="15" customHeight="1">
      <c r="I527" s="3"/>
      <c r="L527" s="3"/>
      <c r="M527" s="3"/>
      <c r="O527" s="3"/>
      <c r="Q527" s="3"/>
      <c r="R527" s="3"/>
      <c r="S527" s="3"/>
      <c r="T527" s="3"/>
      <c r="Y527" s="3"/>
      <c r="Z527" s="3"/>
      <c r="AA527" s="3"/>
      <c r="AB527" s="3"/>
      <c r="AC527" s="3"/>
      <c r="AG527" s="759" t="s">
        <v>1832</v>
      </c>
      <c r="AH527" s="3" t="s">
        <v>901</v>
      </c>
      <c r="AI527" s="635">
        <v>0</v>
      </c>
    </row>
    <row r="528" spans="9:35" ht="15" customHeight="1">
      <c r="I528" s="3"/>
      <c r="L528" s="3"/>
      <c r="M528" s="3"/>
      <c r="O528" s="3"/>
      <c r="Q528" s="3"/>
      <c r="R528" s="3"/>
      <c r="S528" s="3"/>
      <c r="T528" s="3"/>
      <c r="Y528" s="3"/>
      <c r="Z528" s="3"/>
      <c r="AA528" s="3"/>
      <c r="AB528" s="3"/>
      <c r="AC528" s="3"/>
      <c r="AG528" s="759" t="s">
        <v>1833</v>
      </c>
      <c r="AH528" s="3" t="s">
        <v>1131</v>
      </c>
      <c r="AI528" s="635">
        <v>0.41499999999999998</v>
      </c>
    </row>
    <row r="529" spans="9:35" ht="15" customHeight="1">
      <c r="I529" s="3"/>
      <c r="L529" s="3"/>
      <c r="M529" s="3"/>
      <c r="O529" s="3"/>
      <c r="Q529" s="3"/>
      <c r="R529" s="3"/>
      <c r="S529" s="3"/>
      <c r="T529" s="3"/>
      <c r="Y529" s="3"/>
      <c r="Z529" s="3"/>
      <c r="AA529" s="3"/>
      <c r="AB529" s="3"/>
      <c r="AC529" s="3"/>
      <c r="AG529" s="759" t="s">
        <v>1834</v>
      </c>
      <c r="AH529" s="3" t="s">
        <v>905</v>
      </c>
      <c r="AI529" s="635">
        <v>0</v>
      </c>
    </row>
    <row r="530" spans="9:35" ht="15" customHeight="1">
      <c r="I530" s="3"/>
      <c r="L530" s="3"/>
      <c r="M530" s="3"/>
      <c r="O530" s="3"/>
      <c r="Q530" s="3"/>
      <c r="R530" s="3"/>
      <c r="S530" s="3"/>
      <c r="T530" s="3"/>
      <c r="Y530" s="3"/>
      <c r="Z530" s="3"/>
      <c r="AA530" s="3"/>
      <c r="AB530" s="3"/>
      <c r="AC530" s="3"/>
      <c r="AG530" s="759" t="s">
        <v>1835</v>
      </c>
      <c r="AH530" s="3" t="s">
        <v>907</v>
      </c>
      <c r="AI530" s="635">
        <v>0.44499999999999995</v>
      </c>
    </row>
    <row r="531" spans="9:35" ht="15" customHeight="1">
      <c r="I531" s="3"/>
      <c r="L531" s="3"/>
      <c r="M531" s="3"/>
      <c r="O531" s="3"/>
      <c r="Q531" s="3"/>
      <c r="R531" s="3"/>
      <c r="S531" s="3"/>
      <c r="T531" s="3"/>
      <c r="Y531" s="3"/>
      <c r="Z531" s="3"/>
      <c r="AA531" s="3"/>
      <c r="AB531" s="3"/>
      <c r="AC531" s="3"/>
      <c r="AG531" s="759" t="s">
        <v>1836</v>
      </c>
      <c r="AH531" s="3" t="s">
        <v>1132</v>
      </c>
      <c r="AI531" s="635">
        <v>0</v>
      </c>
    </row>
    <row r="532" spans="9:35" ht="15" customHeight="1">
      <c r="I532" s="3"/>
      <c r="L532" s="3"/>
      <c r="M532" s="3"/>
      <c r="O532" s="3"/>
      <c r="Q532" s="3"/>
      <c r="R532" s="3"/>
      <c r="S532" s="3"/>
      <c r="T532" s="3"/>
      <c r="Y532" s="3"/>
      <c r="Z532" s="3"/>
      <c r="AA532" s="3"/>
      <c r="AB532" s="3"/>
      <c r="AC532" s="3"/>
      <c r="AG532" s="759" t="s">
        <v>1837</v>
      </c>
      <c r="AH532" s="3" t="s">
        <v>1684</v>
      </c>
      <c r="AI532" s="635">
        <v>0.47899999999999998</v>
      </c>
    </row>
    <row r="533" spans="9:35" ht="15" customHeight="1">
      <c r="I533" s="3"/>
      <c r="L533" s="3"/>
      <c r="M533" s="3"/>
      <c r="O533" s="3"/>
      <c r="Q533" s="3"/>
      <c r="R533" s="3"/>
      <c r="S533" s="3"/>
      <c r="T533" s="3"/>
      <c r="Y533" s="3"/>
      <c r="Z533" s="3"/>
      <c r="AA533" s="3"/>
      <c r="AB533" s="3"/>
      <c r="AC533" s="3"/>
      <c r="AG533" s="759" t="s">
        <v>1838</v>
      </c>
      <c r="AH533" s="3" t="s">
        <v>1686</v>
      </c>
      <c r="AI533" s="635">
        <v>0.47300000000000003</v>
      </c>
    </row>
    <row r="534" spans="9:35" ht="15" customHeight="1">
      <c r="I534" s="3"/>
      <c r="L534" s="3"/>
      <c r="M534" s="3"/>
      <c r="O534" s="3"/>
      <c r="Q534" s="3"/>
      <c r="R534" s="3"/>
      <c r="S534" s="3"/>
      <c r="T534" s="3"/>
      <c r="Y534" s="3"/>
      <c r="Z534" s="3"/>
      <c r="AA534" s="3"/>
      <c r="AB534" s="3"/>
      <c r="AC534" s="3"/>
      <c r="AG534" s="759" t="s">
        <v>1839</v>
      </c>
      <c r="AH534" s="3" t="s">
        <v>1688</v>
      </c>
      <c r="AI534" s="635">
        <v>0</v>
      </c>
    </row>
    <row r="535" spans="9:35" ht="15" customHeight="1">
      <c r="I535" s="3"/>
      <c r="L535" s="3"/>
      <c r="M535" s="3"/>
      <c r="O535" s="3"/>
      <c r="Q535" s="3"/>
      <c r="R535" s="3"/>
      <c r="S535" s="3"/>
      <c r="T535" s="3"/>
      <c r="Y535" s="3"/>
      <c r="Z535" s="3"/>
      <c r="AA535" s="3"/>
      <c r="AB535" s="3"/>
      <c r="AC535" s="3"/>
      <c r="AG535" s="759" t="s">
        <v>1840</v>
      </c>
      <c r="AH535" s="3" t="s">
        <v>1690</v>
      </c>
      <c r="AI535" s="635">
        <v>0.45400000000000001</v>
      </c>
    </row>
    <row r="536" spans="9:35" ht="15" customHeight="1">
      <c r="I536" s="3"/>
      <c r="L536" s="3"/>
      <c r="M536" s="3"/>
      <c r="O536" s="3"/>
      <c r="Q536" s="3"/>
      <c r="R536" s="3"/>
      <c r="S536" s="3"/>
      <c r="T536" s="3"/>
      <c r="Y536" s="3"/>
      <c r="Z536" s="3"/>
      <c r="AA536" s="3"/>
      <c r="AB536" s="3"/>
      <c r="AC536" s="3"/>
      <c r="AG536" s="759" t="s">
        <v>1841</v>
      </c>
      <c r="AH536" s="3" t="s">
        <v>915</v>
      </c>
      <c r="AI536" s="635">
        <v>0</v>
      </c>
    </row>
    <row r="537" spans="9:35" ht="15" customHeight="1">
      <c r="I537" s="3"/>
      <c r="L537" s="3"/>
      <c r="M537" s="3"/>
      <c r="O537" s="3"/>
      <c r="Q537" s="3"/>
      <c r="R537" s="3"/>
      <c r="S537" s="3"/>
      <c r="T537" s="3"/>
      <c r="Y537" s="3"/>
      <c r="Z537" s="3"/>
      <c r="AA537" s="3"/>
      <c r="AB537" s="3"/>
      <c r="AC537" s="3"/>
      <c r="AG537" s="759" t="s">
        <v>1842</v>
      </c>
      <c r="AH537" s="3" t="s">
        <v>1843</v>
      </c>
      <c r="AI537" s="635">
        <v>0.61399999999999999</v>
      </c>
    </row>
    <row r="538" spans="9:35" ht="15" customHeight="1">
      <c r="I538" s="3"/>
      <c r="L538" s="3"/>
      <c r="M538" s="3"/>
      <c r="O538" s="3"/>
      <c r="Q538" s="3"/>
      <c r="R538" s="3"/>
      <c r="S538" s="3"/>
      <c r="T538" s="3"/>
      <c r="Y538" s="3"/>
      <c r="Z538" s="3"/>
      <c r="AA538" s="3"/>
      <c r="AB538" s="3"/>
      <c r="AC538" s="3"/>
      <c r="AG538" s="759" t="s">
        <v>1844</v>
      </c>
      <c r="AH538" s="3" t="s">
        <v>1138</v>
      </c>
      <c r="AI538" s="635">
        <v>0</v>
      </c>
    </row>
    <row r="539" spans="9:35" ht="15" customHeight="1">
      <c r="I539" s="3"/>
      <c r="L539" s="3"/>
      <c r="M539" s="3"/>
      <c r="O539" s="3"/>
      <c r="Q539" s="3"/>
      <c r="R539" s="3"/>
      <c r="S539" s="3"/>
      <c r="T539" s="3"/>
      <c r="Y539" s="3"/>
      <c r="Z539" s="3"/>
      <c r="AA539" s="3"/>
      <c r="AB539" s="3"/>
      <c r="AC539" s="3"/>
      <c r="AG539" s="759" t="s">
        <v>1845</v>
      </c>
      <c r="AH539" s="3" t="s">
        <v>1139</v>
      </c>
      <c r="AI539" s="635">
        <v>0.45899999999999996</v>
      </c>
    </row>
    <row r="540" spans="9:35" ht="15" customHeight="1">
      <c r="I540" s="3"/>
      <c r="L540" s="3"/>
      <c r="M540" s="3"/>
      <c r="O540" s="3"/>
      <c r="Q540" s="3"/>
      <c r="R540" s="3"/>
      <c r="S540" s="3"/>
      <c r="T540" s="3"/>
      <c r="Y540" s="3"/>
      <c r="Z540" s="3"/>
      <c r="AA540" s="3"/>
      <c r="AB540" s="3"/>
      <c r="AC540" s="3"/>
      <c r="AG540" s="759" t="s">
        <v>1846</v>
      </c>
      <c r="AH540" s="3" t="s">
        <v>933</v>
      </c>
      <c r="AI540" s="635">
        <v>0</v>
      </c>
    </row>
    <row r="541" spans="9:35" ht="15" customHeight="1">
      <c r="I541" s="3"/>
      <c r="L541" s="3"/>
      <c r="M541" s="3"/>
      <c r="O541" s="3"/>
      <c r="Q541" s="3"/>
      <c r="R541" s="3"/>
      <c r="S541" s="3"/>
      <c r="T541" s="3"/>
      <c r="Y541" s="3"/>
      <c r="Z541" s="3"/>
      <c r="AA541" s="3"/>
      <c r="AB541" s="3"/>
      <c r="AC541" s="3"/>
      <c r="AG541" s="759" t="s">
        <v>1847</v>
      </c>
      <c r="AH541" s="3" t="s">
        <v>935</v>
      </c>
      <c r="AI541" s="635">
        <v>0.19400000000000001</v>
      </c>
    </row>
    <row r="542" spans="9:35" ht="15" customHeight="1">
      <c r="I542" s="3"/>
      <c r="L542" s="3"/>
      <c r="M542" s="3"/>
      <c r="O542" s="3"/>
      <c r="Q542" s="3"/>
      <c r="R542" s="3"/>
      <c r="S542" s="3"/>
      <c r="T542" s="3"/>
      <c r="Y542" s="3"/>
      <c r="Z542" s="3"/>
      <c r="AA542" s="3"/>
      <c r="AB542" s="3"/>
      <c r="AC542" s="3"/>
      <c r="AG542" s="759" t="s">
        <v>1848</v>
      </c>
      <c r="AH542" s="3" t="s">
        <v>1140</v>
      </c>
      <c r="AI542" s="635">
        <v>0.26699999999999996</v>
      </c>
    </row>
    <row r="543" spans="9:35" ht="15" customHeight="1">
      <c r="I543" s="3"/>
      <c r="L543" s="3"/>
      <c r="M543" s="3"/>
      <c r="O543" s="3"/>
      <c r="Q543" s="3"/>
      <c r="R543" s="3"/>
      <c r="S543" s="3"/>
      <c r="T543" s="3"/>
      <c r="Y543" s="3"/>
      <c r="Z543" s="3"/>
      <c r="AA543" s="3"/>
      <c r="AB543" s="3"/>
      <c r="AC543" s="3"/>
      <c r="AG543" s="759" t="s">
        <v>1849</v>
      </c>
      <c r="AH543" s="3" t="s">
        <v>1694</v>
      </c>
      <c r="AI543" s="635">
        <v>0.29300000000000004</v>
      </c>
    </row>
    <row r="544" spans="9:35" ht="15" customHeight="1">
      <c r="I544" s="3"/>
      <c r="L544" s="3"/>
      <c r="M544" s="3"/>
      <c r="O544" s="3"/>
      <c r="Q544" s="3"/>
      <c r="R544" s="3"/>
      <c r="S544" s="3"/>
      <c r="T544" s="3"/>
      <c r="Y544" s="3"/>
      <c r="Z544" s="3"/>
      <c r="AA544" s="3"/>
      <c r="AB544" s="3"/>
      <c r="AC544" s="3"/>
      <c r="AG544" s="759" t="s">
        <v>1850</v>
      </c>
      <c r="AH544" s="3" t="s">
        <v>1696</v>
      </c>
      <c r="AI544" s="635">
        <v>0.32600000000000001</v>
      </c>
    </row>
    <row r="545" spans="9:35" ht="15" customHeight="1">
      <c r="I545" s="3"/>
      <c r="L545" s="3"/>
      <c r="M545" s="3"/>
      <c r="O545" s="3"/>
      <c r="Q545" s="3"/>
      <c r="R545" s="3"/>
      <c r="S545" s="3"/>
      <c r="T545" s="3"/>
      <c r="Y545" s="3"/>
      <c r="Z545" s="3"/>
      <c r="AA545" s="3"/>
      <c r="AB545" s="3"/>
      <c r="AC545" s="3"/>
      <c r="AG545" s="759" t="s">
        <v>1851</v>
      </c>
      <c r="AH545" s="3" t="s">
        <v>1698</v>
      </c>
      <c r="AI545" s="635">
        <v>0.46099999999999997</v>
      </c>
    </row>
    <row r="546" spans="9:35" ht="15" customHeight="1">
      <c r="I546" s="3"/>
      <c r="L546" s="3"/>
      <c r="M546" s="3"/>
      <c r="O546" s="3"/>
      <c r="Q546" s="3"/>
      <c r="R546" s="3"/>
      <c r="S546" s="3"/>
      <c r="T546" s="3"/>
      <c r="Y546" s="3"/>
      <c r="Z546" s="3"/>
      <c r="AA546" s="3"/>
      <c r="AB546" s="3"/>
      <c r="AC546" s="3"/>
      <c r="AG546" s="759" t="s">
        <v>1852</v>
      </c>
      <c r="AH546" s="3" t="s">
        <v>1700</v>
      </c>
      <c r="AI546" s="635">
        <v>0</v>
      </c>
    </row>
    <row r="547" spans="9:35" ht="15" customHeight="1">
      <c r="I547" s="3"/>
      <c r="L547" s="3"/>
      <c r="M547" s="3"/>
      <c r="O547" s="3"/>
      <c r="Q547" s="3"/>
      <c r="R547" s="3"/>
      <c r="S547" s="3"/>
      <c r="T547" s="3"/>
      <c r="Y547" s="3"/>
      <c r="Z547" s="3"/>
      <c r="AA547" s="3"/>
      <c r="AB547" s="3"/>
      <c r="AC547" s="3"/>
      <c r="AG547" s="759" t="s">
        <v>1853</v>
      </c>
      <c r="AH547" s="3" t="s">
        <v>1854</v>
      </c>
      <c r="AI547" s="635">
        <v>0.42000000000000004</v>
      </c>
    </row>
    <row r="548" spans="9:35" ht="15" customHeight="1">
      <c r="I548" s="3"/>
      <c r="L548" s="3"/>
      <c r="M548" s="3"/>
      <c r="O548" s="3"/>
      <c r="Q548" s="3"/>
      <c r="R548" s="3"/>
      <c r="S548" s="3"/>
      <c r="T548" s="3"/>
      <c r="Y548" s="3"/>
      <c r="Z548" s="3"/>
      <c r="AA548" s="3"/>
      <c r="AB548" s="3"/>
      <c r="AC548" s="3"/>
      <c r="AG548" s="759" t="s">
        <v>1855</v>
      </c>
      <c r="AH548" s="3" t="s">
        <v>1396</v>
      </c>
      <c r="AI548" s="635">
        <v>0</v>
      </c>
    </row>
    <row r="549" spans="9:35" ht="15" customHeight="1">
      <c r="I549" s="3"/>
      <c r="L549" s="3"/>
      <c r="M549" s="3"/>
      <c r="O549" s="3"/>
      <c r="Q549" s="3"/>
      <c r="R549" s="3"/>
      <c r="S549" s="3"/>
      <c r="T549" s="3"/>
      <c r="Y549" s="3"/>
      <c r="Z549" s="3"/>
      <c r="AA549" s="3"/>
      <c r="AB549" s="3"/>
      <c r="AC549" s="3"/>
      <c r="AG549" s="759" t="s">
        <v>1856</v>
      </c>
      <c r="AH549" s="3" t="s">
        <v>1398</v>
      </c>
      <c r="AI549" s="635">
        <v>0.29899999999999999</v>
      </c>
    </row>
    <row r="550" spans="9:35" ht="15" customHeight="1">
      <c r="I550" s="3"/>
      <c r="L550" s="3"/>
      <c r="M550" s="3"/>
      <c r="O550" s="3"/>
      <c r="Q550" s="3"/>
      <c r="R550" s="3"/>
      <c r="S550" s="3"/>
      <c r="T550" s="3"/>
      <c r="Y550" s="3"/>
      <c r="Z550" s="3"/>
      <c r="AA550" s="3"/>
      <c r="AB550" s="3"/>
      <c r="AC550" s="3"/>
      <c r="AG550" s="759" t="s">
        <v>1857</v>
      </c>
      <c r="AH550" s="3" t="s">
        <v>1400</v>
      </c>
      <c r="AI550" s="635">
        <v>0.441</v>
      </c>
    </row>
    <row r="551" spans="9:35" ht="15" customHeight="1">
      <c r="I551" s="3"/>
      <c r="L551" s="3"/>
      <c r="M551" s="3"/>
      <c r="O551" s="3"/>
      <c r="Q551" s="3"/>
      <c r="R551" s="3"/>
      <c r="S551" s="3"/>
      <c r="T551" s="3"/>
      <c r="Y551" s="3"/>
      <c r="Z551" s="3"/>
      <c r="AA551" s="3"/>
      <c r="AB551" s="3"/>
      <c r="AC551" s="3"/>
      <c r="AG551" s="759" t="s">
        <v>1858</v>
      </c>
      <c r="AH551" s="3" t="s">
        <v>945</v>
      </c>
      <c r="AI551" s="635">
        <v>0</v>
      </c>
    </row>
    <row r="552" spans="9:35" ht="15" customHeight="1">
      <c r="I552" s="3"/>
      <c r="L552" s="3"/>
      <c r="M552" s="3"/>
      <c r="O552" s="3"/>
      <c r="Q552" s="3"/>
      <c r="R552" s="3"/>
      <c r="S552" s="3"/>
      <c r="T552" s="3"/>
      <c r="Y552" s="3"/>
      <c r="Z552" s="3"/>
      <c r="AA552" s="3"/>
      <c r="AB552" s="3"/>
      <c r="AC552" s="3"/>
      <c r="AG552" s="759" t="s">
        <v>1859</v>
      </c>
      <c r="AH552" s="3" t="s">
        <v>947</v>
      </c>
      <c r="AI552" s="635">
        <v>0</v>
      </c>
    </row>
    <row r="553" spans="9:35" ht="15" customHeight="1">
      <c r="I553" s="3"/>
      <c r="L553" s="3"/>
      <c r="M553" s="3"/>
      <c r="O553" s="3"/>
      <c r="Q553" s="3"/>
      <c r="R553" s="3"/>
      <c r="S553" s="3"/>
      <c r="T553" s="3"/>
      <c r="Y553" s="3"/>
      <c r="Z553" s="3"/>
      <c r="AA553" s="3"/>
      <c r="AB553" s="3"/>
      <c r="AC553" s="3"/>
      <c r="AG553" s="759" t="s">
        <v>1860</v>
      </c>
      <c r="AH553" s="3" t="s">
        <v>949</v>
      </c>
      <c r="AI553" s="635">
        <v>0</v>
      </c>
    </row>
    <row r="554" spans="9:35" ht="15" customHeight="1">
      <c r="I554" s="3"/>
      <c r="L554" s="3"/>
      <c r="M554" s="3"/>
      <c r="O554" s="3"/>
      <c r="Q554" s="3"/>
      <c r="R554" s="3"/>
      <c r="S554" s="3"/>
      <c r="T554" s="3"/>
      <c r="Y554" s="3"/>
      <c r="Z554" s="3"/>
      <c r="AA554" s="3"/>
      <c r="AB554" s="3"/>
      <c r="AC554" s="3"/>
      <c r="AG554" s="759" t="s">
        <v>1861</v>
      </c>
      <c r="AH554" s="3" t="s">
        <v>951</v>
      </c>
      <c r="AI554" s="635">
        <v>0</v>
      </c>
    </row>
    <row r="555" spans="9:35" ht="15" customHeight="1">
      <c r="I555" s="3"/>
      <c r="L555" s="3"/>
      <c r="M555" s="3"/>
      <c r="O555" s="3"/>
      <c r="Q555" s="3"/>
      <c r="R555" s="3"/>
      <c r="S555" s="3"/>
      <c r="T555" s="3"/>
      <c r="Y555" s="3"/>
      <c r="Z555" s="3"/>
      <c r="AA555" s="3"/>
      <c r="AB555" s="3"/>
      <c r="AC555" s="3"/>
      <c r="AG555" s="759" t="s">
        <v>1862</v>
      </c>
      <c r="AH555" s="3" t="s">
        <v>953</v>
      </c>
      <c r="AI555" s="635">
        <v>0</v>
      </c>
    </row>
    <row r="556" spans="9:35" ht="15" customHeight="1">
      <c r="I556" s="3"/>
      <c r="L556" s="3"/>
      <c r="M556" s="3"/>
      <c r="O556" s="3"/>
      <c r="Q556" s="3"/>
      <c r="R556" s="3"/>
      <c r="S556" s="3"/>
      <c r="T556" s="3"/>
      <c r="Y556" s="3"/>
      <c r="Z556" s="3"/>
      <c r="AA556" s="3"/>
      <c r="AB556" s="3"/>
      <c r="AC556" s="3"/>
      <c r="AG556" s="759" t="s">
        <v>1863</v>
      </c>
      <c r="AH556" s="3" t="s">
        <v>955</v>
      </c>
      <c r="AI556" s="635">
        <v>0</v>
      </c>
    </row>
    <row r="557" spans="9:35" ht="15" customHeight="1">
      <c r="I557" s="3"/>
      <c r="L557" s="3"/>
      <c r="M557" s="3"/>
      <c r="O557" s="3"/>
      <c r="Q557" s="3"/>
      <c r="R557" s="3"/>
      <c r="S557" s="3"/>
      <c r="T557" s="3"/>
      <c r="Y557" s="3"/>
      <c r="Z557" s="3"/>
      <c r="AA557" s="3"/>
      <c r="AB557" s="3"/>
      <c r="AC557" s="3"/>
      <c r="AG557" s="759" t="s">
        <v>1864</v>
      </c>
      <c r="AH557" s="3" t="s">
        <v>1146</v>
      </c>
      <c r="AI557" s="635">
        <v>0</v>
      </c>
    </row>
    <row r="558" spans="9:35" ht="15" customHeight="1">
      <c r="I558" s="3"/>
      <c r="L558" s="3"/>
      <c r="M558" s="3"/>
      <c r="O558" s="3"/>
      <c r="Q558" s="3"/>
      <c r="R558" s="3"/>
      <c r="S558" s="3"/>
      <c r="T558" s="3"/>
      <c r="Y558" s="3"/>
      <c r="Z558" s="3"/>
      <c r="AA558" s="3"/>
      <c r="AB558" s="3"/>
      <c r="AC558" s="3"/>
      <c r="AG558" s="759" t="s">
        <v>1865</v>
      </c>
      <c r="AH558" s="3" t="s">
        <v>1147</v>
      </c>
      <c r="AI558" s="635">
        <v>0</v>
      </c>
    </row>
    <row r="559" spans="9:35" ht="15" customHeight="1">
      <c r="I559" s="3"/>
      <c r="L559" s="3"/>
      <c r="M559" s="3"/>
      <c r="O559" s="3"/>
      <c r="Q559" s="3"/>
      <c r="R559" s="3"/>
      <c r="S559" s="3"/>
      <c r="T559" s="3"/>
      <c r="Y559" s="3"/>
      <c r="Z559" s="3"/>
      <c r="AA559" s="3"/>
      <c r="AB559" s="3"/>
      <c r="AC559" s="3"/>
      <c r="AG559" s="759" t="s">
        <v>1866</v>
      </c>
      <c r="AH559" s="3" t="s">
        <v>1148</v>
      </c>
      <c r="AI559" s="635">
        <v>0</v>
      </c>
    </row>
    <row r="560" spans="9:35" ht="15" customHeight="1">
      <c r="I560" s="3"/>
      <c r="L560" s="3"/>
      <c r="M560" s="3"/>
      <c r="O560" s="3"/>
      <c r="Q560" s="3"/>
      <c r="R560" s="3"/>
      <c r="S560" s="3"/>
      <c r="T560" s="3"/>
      <c r="Y560" s="3"/>
      <c r="Z560" s="3"/>
      <c r="AA560" s="3"/>
      <c r="AB560" s="3"/>
      <c r="AC560" s="3"/>
      <c r="AG560" s="759" t="s">
        <v>1867</v>
      </c>
      <c r="AH560" s="3" t="s">
        <v>1704</v>
      </c>
      <c r="AI560" s="635">
        <v>0</v>
      </c>
    </row>
    <row r="561" spans="9:35" ht="15" customHeight="1">
      <c r="I561" s="3"/>
      <c r="L561" s="3"/>
      <c r="M561" s="3"/>
      <c r="O561" s="3"/>
      <c r="Q561" s="3"/>
      <c r="R561" s="3"/>
      <c r="S561" s="3"/>
      <c r="T561" s="3"/>
      <c r="Y561" s="3"/>
      <c r="Z561" s="3"/>
      <c r="AA561" s="3"/>
      <c r="AB561" s="3"/>
      <c r="AC561" s="3"/>
      <c r="AG561" s="759" t="s">
        <v>1868</v>
      </c>
      <c r="AH561" s="3" t="s">
        <v>1706</v>
      </c>
      <c r="AI561" s="635">
        <v>0</v>
      </c>
    </row>
    <row r="562" spans="9:35" ht="15" customHeight="1">
      <c r="I562" s="3"/>
      <c r="L562" s="3"/>
      <c r="M562" s="3"/>
      <c r="O562" s="3"/>
      <c r="Q562" s="3"/>
      <c r="R562" s="3"/>
      <c r="S562" s="3"/>
      <c r="T562" s="3"/>
      <c r="Y562" s="3"/>
      <c r="Z562" s="3"/>
      <c r="AA562" s="3"/>
      <c r="AB562" s="3"/>
      <c r="AC562" s="3"/>
      <c r="AG562" s="759" t="s">
        <v>1869</v>
      </c>
      <c r="AH562" s="3" t="s">
        <v>1708</v>
      </c>
      <c r="AI562" s="635">
        <v>0.39</v>
      </c>
    </row>
    <row r="563" spans="9:35" ht="15" customHeight="1">
      <c r="I563" s="3"/>
      <c r="L563" s="3"/>
      <c r="M563" s="3"/>
      <c r="O563" s="3"/>
      <c r="Q563" s="3"/>
      <c r="R563" s="3"/>
      <c r="S563" s="3"/>
      <c r="T563" s="3"/>
      <c r="Y563" s="3"/>
      <c r="Z563" s="3"/>
      <c r="AA563" s="3"/>
      <c r="AB563" s="3"/>
      <c r="AC563" s="3"/>
      <c r="AG563" s="759" t="s">
        <v>1870</v>
      </c>
      <c r="AH563" s="3" t="s">
        <v>961</v>
      </c>
      <c r="AI563" s="635">
        <v>0</v>
      </c>
    </row>
    <row r="564" spans="9:35" ht="15" customHeight="1">
      <c r="I564" s="3"/>
      <c r="L564" s="3"/>
      <c r="M564" s="3"/>
      <c r="O564" s="3"/>
      <c r="Q564" s="3"/>
      <c r="R564" s="3"/>
      <c r="S564" s="3"/>
      <c r="T564" s="3"/>
      <c r="Y564" s="3"/>
      <c r="Z564" s="3"/>
      <c r="AA564" s="3"/>
      <c r="AB564" s="3"/>
      <c r="AC564" s="3"/>
      <c r="AG564" s="759" t="s">
        <v>1871</v>
      </c>
      <c r="AH564" s="3" t="s">
        <v>963</v>
      </c>
      <c r="AI564" s="635">
        <v>0</v>
      </c>
    </row>
    <row r="565" spans="9:35" ht="15" customHeight="1">
      <c r="I565" s="3"/>
      <c r="L565" s="3"/>
      <c r="M565" s="3"/>
      <c r="O565" s="3"/>
      <c r="Q565" s="3"/>
      <c r="R565" s="3"/>
      <c r="S565" s="3"/>
      <c r="T565" s="3"/>
      <c r="Y565" s="3"/>
      <c r="Z565" s="3"/>
      <c r="AA565" s="3"/>
      <c r="AB565" s="3"/>
      <c r="AC565" s="3"/>
      <c r="AG565" s="759" t="s">
        <v>1872</v>
      </c>
      <c r="AH565" s="3" t="s">
        <v>1150</v>
      </c>
      <c r="AI565" s="635">
        <v>0.1</v>
      </c>
    </row>
    <row r="566" spans="9:35" ht="15" customHeight="1">
      <c r="I566" s="3"/>
      <c r="L566" s="3"/>
      <c r="M566" s="3"/>
      <c r="O566" s="3"/>
      <c r="Q566" s="3"/>
      <c r="R566" s="3"/>
      <c r="S566" s="3"/>
      <c r="T566" s="3"/>
      <c r="Y566" s="3"/>
      <c r="Z566" s="3"/>
      <c r="AA566" s="3"/>
      <c r="AB566" s="3"/>
      <c r="AC566" s="3"/>
      <c r="AG566" s="759" t="s">
        <v>1873</v>
      </c>
      <c r="AH566" s="3" t="s">
        <v>1151</v>
      </c>
      <c r="AI566" s="635">
        <v>0.25</v>
      </c>
    </row>
    <row r="567" spans="9:35" ht="15" customHeight="1">
      <c r="I567" s="3"/>
      <c r="L567" s="3"/>
      <c r="M567" s="3"/>
      <c r="O567" s="3"/>
      <c r="Q567" s="3"/>
      <c r="R567" s="3"/>
      <c r="S567" s="3"/>
      <c r="T567" s="3"/>
      <c r="Y567" s="3"/>
      <c r="Z567" s="3"/>
      <c r="AA567" s="3"/>
      <c r="AB567" s="3"/>
      <c r="AC567" s="3"/>
      <c r="AG567" s="759" t="s">
        <v>1874</v>
      </c>
      <c r="AH567" s="3" t="s">
        <v>1710</v>
      </c>
      <c r="AI567" s="635">
        <v>0</v>
      </c>
    </row>
    <row r="568" spans="9:35" ht="15" customHeight="1">
      <c r="I568" s="3"/>
      <c r="L568" s="3"/>
      <c r="M568" s="3"/>
      <c r="O568" s="3"/>
      <c r="Q568" s="3"/>
      <c r="R568" s="3"/>
      <c r="S568" s="3"/>
      <c r="T568" s="3"/>
      <c r="Y568" s="3"/>
      <c r="Z568" s="3"/>
      <c r="AA568" s="3"/>
      <c r="AB568" s="3"/>
      <c r="AC568" s="3"/>
      <c r="AG568" s="759" t="s">
        <v>1875</v>
      </c>
      <c r="AH568" s="3" t="s">
        <v>1712</v>
      </c>
      <c r="AI568" s="635">
        <v>0.62</v>
      </c>
    </row>
    <row r="569" spans="9:35" ht="15" customHeight="1">
      <c r="I569" s="3"/>
      <c r="L569" s="3"/>
      <c r="M569" s="3"/>
      <c r="O569" s="3"/>
      <c r="Q569" s="3"/>
      <c r="R569" s="3"/>
      <c r="S569" s="3"/>
      <c r="T569" s="3"/>
      <c r="Y569" s="3"/>
      <c r="Z569" s="3"/>
      <c r="AA569" s="3"/>
      <c r="AB569" s="3"/>
      <c r="AC569" s="3"/>
      <c r="AG569" s="759" t="s">
        <v>1876</v>
      </c>
      <c r="AH569" s="3" t="s">
        <v>1415</v>
      </c>
      <c r="AI569" s="635">
        <v>0</v>
      </c>
    </row>
    <row r="570" spans="9:35" ht="15" customHeight="1">
      <c r="I570" s="3"/>
      <c r="L570" s="3"/>
      <c r="M570" s="3"/>
      <c r="O570" s="3"/>
      <c r="Q570" s="3"/>
      <c r="R570" s="3"/>
      <c r="S570" s="3"/>
      <c r="T570" s="3"/>
      <c r="Y570" s="3"/>
      <c r="Z570" s="3"/>
      <c r="AA570" s="3"/>
      <c r="AB570" s="3"/>
      <c r="AC570" s="3"/>
      <c r="AG570" s="759" t="s">
        <v>1877</v>
      </c>
      <c r="AH570" s="3" t="s">
        <v>1714</v>
      </c>
      <c r="AI570" s="635">
        <v>0</v>
      </c>
    </row>
    <row r="571" spans="9:35" ht="15" customHeight="1">
      <c r="I571" s="3"/>
      <c r="L571" s="3"/>
      <c r="M571" s="3"/>
      <c r="O571" s="3"/>
      <c r="Q571" s="3"/>
      <c r="R571" s="3"/>
      <c r="S571" s="3"/>
      <c r="T571" s="3"/>
      <c r="Y571" s="3"/>
      <c r="Z571" s="3"/>
      <c r="AA571" s="3"/>
      <c r="AB571" s="3"/>
      <c r="AC571" s="3"/>
      <c r="AG571" s="759" t="s">
        <v>1878</v>
      </c>
      <c r="AH571" s="3" t="s">
        <v>1716</v>
      </c>
      <c r="AI571" s="635">
        <v>0.64700000000000002</v>
      </c>
    </row>
    <row r="572" spans="9:35" ht="15" customHeight="1">
      <c r="I572" s="3"/>
      <c r="L572" s="3"/>
      <c r="M572" s="3"/>
      <c r="O572" s="3"/>
      <c r="Q572" s="3"/>
      <c r="R572" s="3"/>
      <c r="S572" s="3"/>
      <c r="T572" s="3"/>
      <c r="Y572" s="3"/>
      <c r="Z572" s="3"/>
      <c r="AA572" s="3"/>
      <c r="AB572" s="3"/>
      <c r="AC572" s="3"/>
      <c r="AG572" s="759" t="s">
        <v>1879</v>
      </c>
      <c r="AH572" s="3" t="s">
        <v>1155</v>
      </c>
      <c r="AI572" s="635">
        <v>0.43600000000000005</v>
      </c>
    </row>
    <row r="573" spans="9:35" ht="15" customHeight="1">
      <c r="I573" s="3"/>
      <c r="L573" s="3"/>
      <c r="M573" s="3"/>
      <c r="O573" s="3"/>
      <c r="Q573" s="3"/>
      <c r="R573" s="3"/>
      <c r="S573" s="3"/>
      <c r="T573" s="3"/>
      <c r="Y573" s="3"/>
      <c r="Z573" s="3"/>
      <c r="AA573" s="3"/>
      <c r="AB573" s="3"/>
      <c r="AC573" s="3"/>
      <c r="AG573" s="759" t="s">
        <v>1880</v>
      </c>
      <c r="AH573" s="3" t="s">
        <v>977</v>
      </c>
      <c r="AI573" s="635">
        <v>0</v>
      </c>
    </row>
    <row r="574" spans="9:35" ht="15" customHeight="1">
      <c r="I574" s="3"/>
      <c r="L574" s="3"/>
      <c r="M574" s="3"/>
      <c r="O574" s="3"/>
      <c r="Q574" s="3"/>
      <c r="R574" s="3"/>
      <c r="S574" s="3"/>
      <c r="T574" s="3"/>
      <c r="Y574" s="3"/>
      <c r="Z574" s="3"/>
      <c r="AA574" s="3"/>
      <c r="AB574" s="3"/>
      <c r="AC574" s="3"/>
      <c r="AG574" s="759" t="s">
        <v>1881</v>
      </c>
      <c r="AH574" s="3" t="s">
        <v>979</v>
      </c>
      <c r="AI574" s="635">
        <v>0.125</v>
      </c>
    </row>
    <row r="575" spans="9:35" ht="15" customHeight="1">
      <c r="I575" s="3"/>
      <c r="L575" s="3"/>
      <c r="M575" s="3"/>
      <c r="O575" s="3"/>
      <c r="Q575" s="3"/>
      <c r="R575" s="3"/>
      <c r="S575" s="3"/>
      <c r="T575" s="3"/>
      <c r="Y575" s="3"/>
      <c r="Z575" s="3"/>
      <c r="AA575" s="3"/>
      <c r="AB575" s="3"/>
      <c r="AC575" s="3"/>
      <c r="AG575" s="759" t="s">
        <v>1882</v>
      </c>
      <c r="AH575" s="3" t="s">
        <v>981</v>
      </c>
      <c r="AI575" s="635">
        <v>0.16899999999999998</v>
      </c>
    </row>
    <row r="576" spans="9:35" ht="15" customHeight="1">
      <c r="I576" s="3"/>
      <c r="L576" s="3"/>
      <c r="M576" s="3"/>
      <c r="O576" s="3"/>
      <c r="Q576" s="3"/>
      <c r="R576" s="3"/>
      <c r="S576" s="3"/>
      <c r="T576" s="3"/>
      <c r="Y576" s="3"/>
      <c r="Z576" s="3"/>
      <c r="AA576" s="3"/>
      <c r="AB576" s="3"/>
      <c r="AC576" s="3"/>
      <c r="AG576" s="759" t="s">
        <v>1883</v>
      </c>
      <c r="AH576" s="3" t="s">
        <v>983</v>
      </c>
      <c r="AI576" s="635">
        <v>0.25700000000000001</v>
      </c>
    </row>
    <row r="577" spans="9:35" ht="15" customHeight="1">
      <c r="I577" s="3"/>
      <c r="L577" s="3"/>
      <c r="M577" s="3"/>
      <c r="O577" s="3"/>
      <c r="Q577" s="3"/>
      <c r="R577" s="3"/>
      <c r="S577" s="3"/>
      <c r="T577" s="3"/>
      <c r="Y577" s="3"/>
      <c r="Z577" s="3"/>
      <c r="AA577" s="3"/>
      <c r="AB577" s="3"/>
      <c r="AC577" s="3"/>
      <c r="AG577" s="759" t="s">
        <v>1884</v>
      </c>
      <c r="AH577" s="3" t="s">
        <v>985</v>
      </c>
      <c r="AI577" s="635">
        <v>0.30099999999999999</v>
      </c>
    </row>
    <row r="578" spans="9:35" ht="15" customHeight="1">
      <c r="I578" s="3"/>
      <c r="L578" s="3"/>
      <c r="M578" s="3"/>
      <c r="O578" s="3"/>
      <c r="Q578" s="3"/>
      <c r="R578" s="3"/>
      <c r="S578" s="3"/>
      <c r="T578" s="3"/>
      <c r="Y578" s="3"/>
      <c r="Z578" s="3"/>
      <c r="AA578" s="3"/>
      <c r="AB578" s="3"/>
      <c r="AC578" s="3"/>
      <c r="AG578" s="759" t="s">
        <v>1885</v>
      </c>
      <c r="AH578" s="3" t="s">
        <v>1719</v>
      </c>
      <c r="AI578" s="635">
        <v>0.378</v>
      </c>
    </row>
    <row r="579" spans="9:35" ht="15" customHeight="1">
      <c r="I579" s="3"/>
      <c r="L579" s="3"/>
      <c r="M579" s="3"/>
      <c r="O579" s="3"/>
      <c r="Q579" s="3"/>
      <c r="R579" s="3"/>
      <c r="S579" s="3"/>
      <c r="T579" s="3"/>
      <c r="Y579" s="3"/>
      <c r="Z579" s="3"/>
      <c r="AA579" s="3"/>
      <c r="AB579" s="3"/>
      <c r="AC579" s="3"/>
      <c r="AG579" s="759" t="s">
        <v>1886</v>
      </c>
      <c r="AH579" s="3" t="s">
        <v>1721</v>
      </c>
      <c r="AI579" s="635">
        <v>0</v>
      </c>
    </row>
    <row r="580" spans="9:35" ht="15" customHeight="1">
      <c r="I580" s="3"/>
      <c r="L580" s="3"/>
      <c r="M580" s="3"/>
      <c r="O580" s="3"/>
      <c r="Q580" s="3"/>
      <c r="R580" s="3"/>
      <c r="S580" s="3"/>
      <c r="T580" s="3"/>
      <c r="Y580" s="3"/>
      <c r="Z580" s="3"/>
      <c r="AA580" s="3"/>
      <c r="AB580" s="3"/>
      <c r="AC580" s="3"/>
      <c r="AG580" s="759" t="s">
        <v>1887</v>
      </c>
      <c r="AH580" s="3" t="s">
        <v>1723</v>
      </c>
      <c r="AI580" s="635">
        <v>0</v>
      </c>
    </row>
    <row r="581" spans="9:35" ht="15" customHeight="1">
      <c r="I581" s="3"/>
      <c r="L581" s="3"/>
      <c r="M581" s="3"/>
      <c r="O581" s="3"/>
      <c r="Q581" s="3"/>
      <c r="R581" s="3"/>
      <c r="S581" s="3"/>
      <c r="T581" s="3"/>
      <c r="Y581" s="3"/>
      <c r="Z581" s="3"/>
      <c r="AA581" s="3"/>
      <c r="AB581" s="3"/>
      <c r="AC581" s="3"/>
      <c r="AG581" s="759" t="s">
        <v>1888</v>
      </c>
      <c r="AH581" s="3" t="s">
        <v>1725</v>
      </c>
      <c r="AI581" s="635">
        <v>0.60799999999999998</v>
      </c>
    </row>
    <row r="582" spans="9:35" ht="15" customHeight="1">
      <c r="I582" s="3"/>
      <c r="L582" s="3"/>
      <c r="M582" s="3"/>
      <c r="O582" s="3"/>
      <c r="Q582" s="3"/>
      <c r="R582" s="3"/>
      <c r="S582" s="3"/>
      <c r="T582" s="3"/>
      <c r="Y582" s="3"/>
      <c r="Z582" s="3"/>
      <c r="AA582" s="3"/>
      <c r="AB582" s="3"/>
      <c r="AC582" s="3"/>
      <c r="AG582" s="759" t="s">
        <v>1889</v>
      </c>
      <c r="AH582" s="3" t="s">
        <v>991</v>
      </c>
      <c r="AI582" s="635">
        <v>0</v>
      </c>
    </row>
    <row r="583" spans="9:35" ht="15" customHeight="1">
      <c r="I583" s="3"/>
      <c r="L583" s="3"/>
      <c r="M583" s="3"/>
      <c r="O583" s="3"/>
      <c r="Q583" s="3"/>
      <c r="R583" s="3"/>
      <c r="S583" s="3"/>
      <c r="T583" s="3"/>
      <c r="Y583" s="3"/>
      <c r="Z583" s="3"/>
      <c r="AA583" s="3"/>
      <c r="AB583" s="3"/>
      <c r="AC583" s="3"/>
      <c r="AG583" s="759" t="s">
        <v>1890</v>
      </c>
      <c r="AH583" s="3" t="s">
        <v>993</v>
      </c>
      <c r="AI583" s="635">
        <v>0.2</v>
      </c>
    </row>
    <row r="584" spans="9:35" ht="15" customHeight="1">
      <c r="I584" s="3"/>
      <c r="L584" s="3"/>
      <c r="M584" s="3"/>
      <c r="O584" s="3"/>
      <c r="Q584" s="3"/>
      <c r="R584" s="3"/>
      <c r="S584" s="3"/>
      <c r="T584" s="3"/>
      <c r="Y584" s="3"/>
      <c r="Z584" s="3"/>
      <c r="AA584" s="3"/>
      <c r="AB584" s="3"/>
      <c r="AC584" s="3"/>
      <c r="AG584" s="759" t="s">
        <v>1891</v>
      </c>
      <c r="AH584" s="3" t="s">
        <v>995</v>
      </c>
      <c r="AI584" s="635">
        <v>0</v>
      </c>
    </row>
    <row r="585" spans="9:35" ht="15" customHeight="1">
      <c r="I585" s="3"/>
      <c r="L585" s="3"/>
      <c r="M585" s="3"/>
      <c r="O585" s="3"/>
      <c r="Q585" s="3"/>
      <c r="R585" s="3"/>
      <c r="S585" s="3"/>
      <c r="T585" s="3"/>
      <c r="Y585" s="3"/>
      <c r="Z585" s="3"/>
      <c r="AA585" s="3"/>
      <c r="AB585" s="3"/>
      <c r="AC585" s="3"/>
      <c r="AG585" s="759" t="s">
        <v>1892</v>
      </c>
      <c r="AH585" s="3" t="s">
        <v>997</v>
      </c>
      <c r="AI585" s="635">
        <v>0</v>
      </c>
    </row>
    <row r="586" spans="9:35" ht="15" customHeight="1">
      <c r="I586" s="3"/>
      <c r="L586" s="3"/>
      <c r="M586" s="3"/>
      <c r="O586" s="3"/>
      <c r="Q586" s="3"/>
      <c r="R586" s="3"/>
      <c r="S586" s="3"/>
      <c r="T586" s="3"/>
      <c r="Y586" s="3"/>
      <c r="Z586" s="3"/>
      <c r="AA586" s="3"/>
      <c r="AB586" s="3"/>
      <c r="AC586" s="3"/>
      <c r="AG586" s="759" t="s">
        <v>1893</v>
      </c>
      <c r="AH586" s="3" t="s">
        <v>999</v>
      </c>
      <c r="AI586" s="635">
        <v>0.248</v>
      </c>
    </row>
    <row r="587" spans="9:35" ht="15" customHeight="1">
      <c r="I587" s="3"/>
      <c r="L587" s="3"/>
      <c r="M587" s="3"/>
      <c r="O587" s="3"/>
      <c r="Q587" s="3"/>
      <c r="R587" s="3"/>
      <c r="S587" s="3"/>
      <c r="T587" s="3"/>
      <c r="Y587" s="3"/>
      <c r="Z587" s="3"/>
      <c r="AA587" s="3"/>
      <c r="AB587" s="3"/>
      <c r="AC587" s="3"/>
      <c r="AG587" s="759" t="s">
        <v>1894</v>
      </c>
      <c r="AH587" s="3" t="s">
        <v>1001</v>
      </c>
      <c r="AI587" s="635">
        <v>0</v>
      </c>
    </row>
    <row r="588" spans="9:35" ht="15" customHeight="1">
      <c r="I588" s="3"/>
      <c r="L588" s="3"/>
      <c r="M588" s="3"/>
      <c r="O588" s="3"/>
      <c r="Q588" s="3"/>
      <c r="R588" s="3"/>
      <c r="S588" s="3"/>
      <c r="T588" s="3"/>
      <c r="Y588" s="3"/>
      <c r="Z588" s="3"/>
      <c r="AA588" s="3"/>
      <c r="AB588" s="3"/>
      <c r="AC588" s="3"/>
      <c r="AG588" s="759" t="s">
        <v>1895</v>
      </c>
      <c r="AH588" s="3" t="s">
        <v>1003</v>
      </c>
      <c r="AI588" s="635">
        <v>0</v>
      </c>
    </row>
    <row r="589" spans="9:35" ht="15" customHeight="1">
      <c r="I589" s="3"/>
      <c r="L589" s="3"/>
      <c r="M589" s="3"/>
      <c r="O589" s="3"/>
      <c r="Q589" s="3"/>
      <c r="R589" s="3"/>
      <c r="S589" s="3"/>
      <c r="T589" s="3"/>
      <c r="Y589" s="3"/>
      <c r="Z589" s="3"/>
      <c r="AA589" s="3"/>
      <c r="AB589" s="3"/>
      <c r="AC589" s="3"/>
      <c r="AG589" s="759" t="s">
        <v>1896</v>
      </c>
      <c r="AH589" s="3" t="s">
        <v>1158</v>
      </c>
      <c r="AI589" s="635">
        <v>0</v>
      </c>
    </row>
    <row r="590" spans="9:35" ht="15" customHeight="1">
      <c r="I590" s="3"/>
      <c r="L590" s="3"/>
      <c r="M590" s="3"/>
      <c r="O590" s="3"/>
      <c r="Q590" s="3"/>
      <c r="R590" s="3"/>
      <c r="S590" s="3"/>
      <c r="T590" s="3"/>
      <c r="Y590" s="3"/>
      <c r="Z590" s="3"/>
      <c r="AA590" s="3"/>
      <c r="AB590" s="3"/>
      <c r="AC590" s="3"/>
      <c r="AG590" s="759" t="s">
        <v>1897</v>
      </c>
      <c r="AH590" s="3" t="s">
        <v>1159</v>
      </c>
      <c r="AI590" s="635">
        <v>0.248</v>
      </c>
    </row>
    <row r="591" spans="9:35" ht="15" customHeight="1">
      <c r="I591" s="3"/>
      <c r="L591" s="3"/>
      <c r="M591" s="3"/>
      <c r="O591" s="3"/>
      <c r="Q591" s="3"/>
      <c r="R591" s="3"/>
      <c r="S591" s="3"/>
      <c r="T591" s="3"/>
      <c r="Y591" s="3"/>
      <c r="Z591" s="3"/>
      <c r="AA591" s="3"/>
      <c r="AB591" s="3"/>
      <c r="AC591" s="3"/>
      <c r="AG591" s="759" t="s">
        <v>1898</v>
      </c>
      <c r="AH591" s="3" t="s">
        <v>1727</v>
      </c>
      <c r="AI591" s="635">
        <v>0.161</v>
      </c>
    </row>
    <row r="592" spans="9:35" ht="15" customHeight="1">
      <c r="I592" s="3"/>
      <c r="L592" s="3"/>
      <c r="M592" s="3"/>
      <c r="O592" s="3"/>
      <c r="Q592" s="3"/>
      <c r="R592" s="3"/>
      <c r="S592" s="3"/>
      <c r="T592" s="3"/>
      <c r="Y592" s="3"/>
      <c r="Z592" s="3"/>
      <c r="AA592" s="3"/>
      <c r="AB592" s="3"/>
      <c r="AC592" s="3"/>
      <c r="AG592" s="759" t="s">
        <v>1899</v>
      </c>
      <c r="AH592" s="3" t="s">
        <v>1729</v>
      </c>
      <c r="AI592" s="635">
        <v>0.38900000000000001</v>
      </c>
    </row>
    <row r="593" spans="9:35" ht="15" customHeight="1">
      <c r="I593" s="3"/>
      <c r="L593" s="3"/>
      <c r="M593" s="3"/>
      <c r="O593" s="3"/>
      <c r="Q593" s="3"/>
      <c r="R593" s="3"/>
      <c r="S593" s="3"/>
      <c r="T593" s="3"/>
      <c r="Y593" s="3"/>
      <c r="Z593" s="3"/>
      <c r="AA593" s="3"/>
      <c r="AB593" s="3"/>
      <c r="AC593" s="3"/>
      <c r="AG593" s="759" t="s">
        <v>1900</v>
      </c>
      <c r="AH593" s="3" t="s">
        <v>1161</v>
      </c>
      <c r="AI593" s="635">
        <v>0.36099999999999999</v>
      </c>
    </row>
    <row r="594" spans="9:35" ht="15" customHeight="1">
      <c r="I594" s="3"/>
      <c r="L594" s="3"/>
      <c r="M594" s="3"/>
      <c r="O594" s="3"/>
      <c r="Q594" s="3"/>
      <c r="R594" s="3"/>
      <c r="S594" s="3"/>
      <c r="T594" s="3"/>
      <c r="Y594" s="3"/>
      <c r="Z594" s="3"/>
      <c r="AA594" s="3"/>
      <c r="AB594" s="3"/>
      <c r="AC594" s="3"/>
      <c r="AG594" s="759" t="s">
        <v>1901</v>
      </c>
      <c r="AH594" s="3" t="s">
        <v>1011</v>
      </c>
      <c r="AI594" s="635">
        <v>0</v>
      </c>
    </row>
    <row r="595" spans="9:35" ht="15" customHeight="1">
      <c r="I595" s="3"/>
      <c r="L595" s="3"/>
      <c r="M595" s="3"/>
      <c r="O595" s="3"/>
      <c r="Q595" s="3"/>
      <c r="R595" s="3"/>
      <c r="S595" s="3"/>
      <c r="T595" s="3"/>
      <c r="Y595" s="3"/>
      <c r="Z595" s="3"/>
      <c r="AA595" s="3"/>
      <c r="AB595" s="3"/>
      <c r="AC595" s="3"/>
      <c r="AG595" s="759" t="s">
        <v>1902</v>
      </c>
      <c r="AH595" s="3" t="s">
        <v>1731</v>
      </c>
      <c r="AI595" s="635">
        <v>0</v>
      </c>
    </row>
    <row r="596" spans="9:35" ht="15" customHeight="1">
      <c r="I596" s="3"/>
      <c r="L596" s="3"/>
      <c r="M596" s="3"/>
      <c r="O596" s="3"/>
      <c r="Q596" s="3"/>
      <c r="R596" s="3"/>
      <c r="S596" s="3"/>
      <c r="T596" s="3"/>
      <c r="Y596" s="3"/>
      <c r="Z596" s="3"/>
      <c r="AA596" s="3"/>
      <c r="AB596" s="3"/>
      <c r="AC596" s="3"/>
      <c r="AG596" s="759" t="s">
        <v>1903</v>
      </c>
      <c r="AH596" s="3" t="s">
        <v>1733</v>
      </c>
      <c r="AI596" s="635">
        <v>0.29699999999999999</v>
      </c>
    </row>
    <row r="597" spans="9:35" ht="15" customHeight="1">
      <c r="I597" s="3"/>
      <c r="L597" s="3"/>
      <c r="M597" s="3"/>
      <c r="O597" s="3"/>
      <c r="Q597" s="3"/>
      <c r="R597" s="3"/>
      <c r="S597" s="3"/>
      <c r="T597" s="3"/>
      <c r="Y597" s="3"/>
      <c r="Z597" s="3"/>
      <c r="AA597" s="3"/>
      <c r="AB597" s="3"/>
      <c r="AC597" s="3"/>
      <c r="AG597" s="759" t="s">
        <v>1904</v>
      </c>
      <c r="AH597" s="3" t="s">
        <v>1735</v>
      </c>
      <c r="AI597" s="635">
        <v>0.504</v>
      </c>
    </row>
    <row r="598" spans="9:35" ht="15" customHeight="1">
      <c r="I598" s="3"/>
      <c r="L598" s="3"/>
      <c r="M598" s="3"/>
      <c r="O598" s="3"/>
      <c r="Q598" s="3"/>
      <c r="R598" s="3"/>
      <c r="S598" s="3"/>
      <c r="T598" s="3"/>
      <c r="Y598" s="3"/>
      <c r="Z598" s="3"/>
      <c r="AA598" s="3"/>
      <c r="AB598" s="3"/>
      <c r="AC598" s="3"/>
      <c r="AG598" s="759" t="s">
        <v>1905</v>
      </c>
      <c r="AH598" s="3" t="s">
        <v>1163</v>
      </c>
      <c r="AI598" s="635">
        <v>0</v>
      </c>
    </row>
    <row r="599" spans="9:35" ht="15" customHeight="1">
      <c r="I599" s="3"/>
      <c r="L599" s="3"/>
      <c r="M599" s="3"/>
      <c r="O599" s="3"/>
      <c r="Q599" s="3"/>
      <c r="R599" s="3"/>
      <c r="S599" s="3"/>
      <c r="T599" s="3"/>
      <c r="Y599" s="3"/>
      <c r="Z599" s="3"/>
      <c r="AA599" s="3"/>
      <c r="AB599" s="3"/>
      <c r="AC599" s="3"/>
      <c r="AG599" s="759" t="s">
        <v>1906</v>
      </c>
      <c r="AH599" s="3" t="s">
        <v>1168</v>
      </c>
      <c r="AI599" s="635">
        <v>0.16500000000000001</v>
      </c>
    </row>
    <row r="600" spans="9:35" ht="15" customHeight="1">
      <c r="I600" s="3"/>
      <c r="L600" s="3"/>
      <c r="M600" s="3"/>
      <c r="O600" s="3"/>
      <c r="Q600" s="3"/>
      <c r="R600" s="3"/>
      <c r="S600" s="3"/>
      <c r="T600" s="3"/>
      <c r="Y600" s="3"/>
      <c r="Z600" s="3"/>
      <c r="AA600" s="3"/>
      <c r="AB600" s="3"/>
      <c r="AC600" s="3"/>
      <c r="AG600" s="759" t="s">
        <v>1907</v>
      </c>
      <c r="AH600" s="3" t="s">
        <v>1169</v>
      </c>
      <c r="AI600" s="635">
        <v>0</v>
      </c>
    </row>
    <row r="601" spans="9:35" ht="15" customHeight="1">
      <c r="I601" s="3"/>
      <c r="L601" s="3"/>
      <c r="M601" s="3"/>
      <c r="O601" s="3"/>
      <c r="Q601" s="3"/>
      <c r="R601" s="3"/>
      <c r="S601" s="3"/>
      <c r="T601" s="3"/>
      <c r="Y601" s="3"/>
      <c r="Z601" s="3"/>
      <c r="AA601" s="3"/>
      <c r="AB601" s="3"/>
      <c r="AC601" s="3"/>
      <c r="AG601" s="759" t="s">
        <v>1908</v>
      </c>
      <c r="AH601" s="3" t="s">
        <v>1436</v>
      </c>
      <c r="AI601" s="635">
        <v>0.72299999999999998</v>
      </c>
    </row>
    <row r="602" spans="9:35" ht="15" customHeight="1">
      <c r="I602" s="3"/>
      <c r="L602" s="3"/>
      <c r="M602" s="3"/>
      <c r="O602" s="3"/>
      <c r="Q602" s="3"/>
      <c r="R602" s="3"/>
      <c r="S602" s="3"/>
      <c r="T602" s="3"/>
      <c r="Y602" s="3"/>
      <c r="Z602" s="3"/>
      <c r="AA602" s="3"/>
      <c r="AB602" s="3"/>
      <c r="AC602" s="3"/>
      <c r="AG602" s="759" t="s">
        <v>1909</v>
      </c>
      <c r="AH602" s="3" t="s">
        <v>1035</v>
      </c>
      <c r="AI602" s="635">
        <v>0</v>
      </c>
    </row>
    <row r="603" spans="9:35" ht="15" customHeight="1">
      <c r="I603" s="3"/>
      <c r="L603" s="3"/>
      <c r="M603" s="3"/>
      <c r="O603" s="3"/>
      <c r="Q603" s="3"/>
      <c r="R603" s="3"/>
      <c r="S603" s="3"/>
      <c r="T603" s="3"/>
      <c r="Y603" s="3"/>
      <c r="Z603" s="3"/>
      <c r="AA603" s="3"/>
      <c r="AB603" s="3"/>
      <c r="AC603" s="3"/>
      <c r="AG603" s="759" t="s">
        <v>1910</v>
      </c>
      <c r="AH603" s="3" t="s">
        <v>1037</v>
      </c>
      <c r="AI603" s="635">
        <v>0.217</v>
      </c>
    </row>
    <row r="604" spans="9:35" ht="15" customHeight="1">
      <c r="I604" s="3"/>
      <c r="L604" s="3"/>
      <c r="M604" s="3"/>
      <c r="O604" s="3"/>
      <c r="Q604" s="3"/>
      <c r="R604" s="3"/>
      <c r="S604" s="3"/>
      <c r="T604" s="3"/>
      <c r="Y604" s="3"/>
      <c r="Z604" s="3"/>
      <c r="AA604" s="3"/>
      <c r="AB604" s="3"/>
      <c r="AC604" s="3"/>
      <c r="AG604" s="759" t="s">
        <v>1911</v>
      </c>
      <c r="AH604" s="3" t="s">
        <v>1039</v>
      </c>
      <c r="AI604" s="635">
        <v>0.28200000000000003</v>
      </c>
    </row>
    <row r="605" spans="9:35" ht="15" customHeight="1">
      <c r="I605" s="3"/>
      <c r="L605" s="3"/>
      <c r="M605" s="3"/>
      <c r="O605" s="3"/>
      <c r="Q605" s="3"/>
      <c r="R605" s="3"/>
      <c r="S605" s="3"/>
      <c r="T605" s="3"/>
      <c r="Y605" s="3"/>
      <c r="Z605" s="3"/>
      <c r="AA605" s="3"/>
      <c r="AB605" s="3"/>
      <c r="AC605" s="3"/>
      <c r="AG605" s="759" t="s">
        <v>1912</v>
      </c>
      <c r="AH605" s="3" t="s">
        <v>1041</v>
      </c>
      <c r="AI605" s="635">
        <v>0.30399999999999999</v>
      </c>
    </row>
    <row r="606" spans="9:35" ht="15" customHeight="1">
      <c r="I606" s="3"/>
      <c r="L606" s="3"/>
      <c r="M606" s="3"/>
      <c r="O606" s="3"/>
      <c r="Q606" s="3"/>
      <c r="R606" s="3"/>
      <c r="S606" s="3"/>
      <c r="T606" s="3"/>
      <c r="Y606" s="3"/>
      <c r="Z606" s="3"/>
      <c r="AA606" s="3"/>
      <c r="AB606" s="3"/>
      <c r="AC606" s="3"/>
      <c r="AG606" s="759" t="s">
        <v>1913</v>
      </c>
      <c r="AH606" s="3" t="s">
        <v>1043</v>
      </c>
      <c r="AI606" s="635">
        <v>0.56200000000000006</v>
      </c>
    </row>
    <row r="607" spans="9:35" ht="15" customHeight="1">
      <c r="I607" s="3"/>
      <c r="L607" s="3"/>
      <c r="M607" s="3"/>
      <c r="O607" s="3"/>
      <c r="Q607" s="3"/>
      <c r="R607" s="3"/>
      <c r="S607" s="3"/>
      <c r="T607" s="3"/>
      <c r="Y607" s="3"/>
      <c r="Z607" s="3"/>
      <c r="AA607" s="3"/>
      <c r="AB607" s="3"/>
      <c r="AC607" s="3"/>
      <c r="AG607" s="759" t="s">
        <v>1914</v>
      </c>
      <c r="AH607" s="3" t="s">
        <v>1442</v>
      </c>
      <c r="AI607" s="635">
        <v>0</v>
      </c>
    </row>
    <row r="608" spans="9:35" ht="15" customHeight="1">
      <c r="I608" s="3"/>
      <c r="L608" s="3"/>
      <c r="M608" s="3"/>
      <c r="O608" s="3"/>
      <c r="Q608" s="3"/>
      <c r="R608" s="3"/>
      <c r="S608" s="3"/>
      <c r="T608" s="3"/>
      <c r="Y608" s="3"/>
      <c r="Z608" s="3"/>
      <c r="AA608" s="3"/>
      <c r="AB608" s="3"/>
      <c r="AC608" s="3"/>
      <c r="AG608" s="759" t="s">
        <v>1915</v>
      </c>
      <c r="AH608" s="3" t="s">
        <v>1740</v>
      </c>
      <c r="AI608" s="635">
        <v>0.28499999999999998</v>
      </c>
    </row>
    <row r="609" spans="9:35" ht="15" customHeight="1">
      <c r="I609" s="3"/>
      <c r="L609" s="3"/>
      <c r="M609" s="3"/>
      <c r="O609" s="3"/>
      <c r="Q609" s="3"/>
      <c r="R609" s="3"/>
      <c r="S609" s="3"/>
      <c r="T609" s="3"/>
      <c r="Y609" s="3"/>
      <c r="Z609" s="3"/>
      <c r="AA609" s="3"/>
      <c r="AB609" s="3"/>
      <c r="AC609" s="3"/>
      <c r="AG609" s="759" t="s">
        <v>1916</v>
      </c>
      <c r="AH609" s="3" t="s">
        <v>1742</v>
      </c>
      <c r="AI609" s="635">
        <v>0</v>
      </c>
    </row>
    <row r="610" spans="9:35" ht="15" customHeight="1">
      <c r="I610" s="3"/>
      <c r="L610" s="3"/>
      <c r="M610" s="3"/>
      <c r="O610" s="3"/>
      <c r="Q610" s="3"/>
      <c r="R610" s="3"/>
      <c r="S610" s="3"/>
      <c r="T610" s="3"/>
      <c r="Y610" s="3"/>
      <c r="Z610" s="3"/>
      <c r="AA610" s="3"/>
      <c r="AB610" s="3"/>
      <c r="AC610" s="3"/>
      <c r="AG610" s="759" t="s">
        <v>1917</v>
      </c>
      <c r="AH610" s="3" t="s">
        <v>1444</v>
      </c>
      <c r="AI610" s="635">
        <v>0</v>
      </c>
    </row>
    <row r="611" spans="9:35" ht="15" customHeight="1">
      <c r="I611" s="3"/>
      <c r="L611" s="3"/>
      <c r="M611" s="3"/>
      <c r="O611" s="3"/>
      <c r="Q611" s="3"/>
      <c r="R611" s="3"/>
      <c r="S611" s="3"/>
      <c r="T611" s="3"/>
      <c r="Y611" s="3"/>
      <c r="Z611" s="3"/>
      <c r="AA611" s="3"/>
      <c r="AB611" s="3"/>
      <c r="AC611" s="3"/>
      <c r="AG611" s="759" t="s">
        <v>1918</v>
      </c>
      <c r="AH611" s="3" t="s">
        <v>1744</v>
      </c>
      <c r="AI611" s="635">
        <v>0.35300000000000004</v>
      </c>
    </row>
    <row r="612" spans="9:35" ht="15" customHeight="1">
      <c r="I612" s="3"/>
      <c r="L612" s="3"/>
      <c r="M612" s="3"/>
      <c r="O612" s="3"/>
      <c r="Q612" s="3"/>
      <c r="R612" s="3"/>
      <c r="S612" s="3"/>
      <c r="T612" s="3"/>
      <c r="Y612" s="3"/>
      <c r="Z612" s="3"/>
      <c r="AA612" s="3"/>
      <c r="AB612" s="3"/>
      <c r="AC612" s="3"/>
      <c r="AG612" s="759" t="s">
        <v>1919</v>
      </c>
      <c r="AH612" s="3" t="s">
        <v>1746</v>
      </c>
      <c r="AI612" s="635">
        <v>0.438</v>
      </c>
    </row>
    <row r="613" spans="9:35" ht="15" customHeight="1" thickBot="1">
      <c r="I613" s="3"/>
      <c r="L613" s="3"/>
      <c r="M613" s="3"/>
      <c r="O613" s="3"/>
      <c r="Q613" s="3"/>
      <c r="R613" s="3"/>
      <c r="S613" s="3"/>
      <c r="T613" s="3"/>
      <c r="Y613" s="3"/>
      <c r="Z613" s="3"/>
      <c r="AA613" s="3"/>
      <c r="AB613" s="3"/>
      <c r="AC613" s="3"/>
      <c r="AG613" s="636" t="s">
        <v>2208</v>
      </c>
      <c r="AH613" s="637" t="s">
        <v>1747</v>
      </c>
      <c r="AI613" s="638">
        <v>0.42899999999999999</v>
      </c>
    </row>
    <row r="614" spans="9:35" ht="15" customHeight="1">
      <c r="I614" s="3"/>
      <c r="L614" s="3"/>
      <c r="M614" s="3"/>
      <c r="O614" s="3"/>
      <c r="Q614" s="3"/>
      <c r="R614" s="3"/>
      <c r="S614" s="3"/>
      <c r="T614" s="3"/>
      <c r="Y614" s="3"/>
      <c r="Z614" s="3"/>
      <c r="AA614" s="3"/>
      <c r="AB614" s="3"/>
      <c r="AC614" s="3"/>
      <c r="AG614" s="774" t="s">
        <v>2211</v>
      </c>
      <c r="AH614" s="329" t="s">
        <v>2212</v>
      </c>
      <c r="AI614" s="775">
        <v>0</v>
      </c>
    </row>
    <row r="615" spans="9:35" ht="15" customHeight="1">
      <c r="I615" s="3"/>
      <c r="L615" s="3"/>
      <c r="M615" s="3"/>
      <c r="O615" s="3"/>
      <c r="Q615" s="3"/>
      <c r="R615" s="3"/>
      <c r="S615" s="3"/>
      <c r="T615" s="3"/>
      <c r="Y615" s="3"/>
      <c r="Z615" s="3"/>
      <c r="AA615" s="3"/>
      <c r="AB615" s="3"/>
      <c r="AC615" s="3"/>
      <c r="AG615" s="774" t="s">
        <v>2213</v>
      </c>
      <c r="AH615" s="329" t="s">
        <v>2214</v>
      </c>
      <c r="AI615" s="775">
        <v>0</v>
      </c>
    </row>
    <row r="616" spans="9:35" ht="15" customHeight="1">
      <c r="I616" s="3"/>
      <c r="L616" s="3"/>
      <c r="M616" s="3"/>
      <c r="O616" s="3"/>
      <c r="Q616" s="3"/>
      <c r="R616" s="3"/>
      <c r="S616" s="3"/>
      <c r="T616" s="3"/>
      <c r="Y616" s="3"/>
      <c r="Z616" s="3"/>
      <c r="AA616" s="3"/>
      <c r="AB616" s="3"/>
      <c r="AC616" s="3"/>
      <c r="AG616" s="774" t="s">
        <v>2215</v>
      </c>
      <c r="AH616" s="329" t="s">
        <v>2216</v>
      </c>
      <c r="AI616" s="775">
        <v>0</v>
      </c>
    </row>
    <row r="617" spans="9:35" ht="15" customHeight="1">
      <c r="I617" s="3"/>
      <c r="L617" s="3"/>
      <c r="M617" s="3"/>
      <c r="O617" s="3"/>
      <c r="Q617" s="3"/>
      <c r="R617" s="3"/>
      <c r="S617" s="3"/>
      <c r="T617" s="3"/>
      <c r="Y617" s="3"/>
      <c r="Z617" s="3"/>
      <c r="AA617" s="3"/>
      <c r="AB617" s="3"/>
      <c r="AC617" s="3"/>
      <c r="AG617" s="774" t="s">
        <v>2217</v>
      </c>
      <c r="AH617" s="329" t="s">
        <v>2218</v>
      </c>
      <c r="AI617" s="775">
        <v>0</v>
      </c>
    </row>
    <row r="618" spans="9:35" ht="15" customHeight="1">
      <c r="I618" s="3"/>
      <c r="L618" s="3"/>
      <c r="M618" s="3"/>
      <c r="O618" s="3"/>
      <c r="Q618" s="3"/>
      <c r="R618" s="3"/>
      <c r="S618" s="3"/>
      <c r="T618" s="3"/>
      <c r="Y618" s="3"/>
      <c r="Z618" s="3"/>
      <c r="AA618" s="3"/>
      <c r="AB618" s="3"/>
      <c r="AC618" s="3"/>
      <c r="AG618" s="774" t="s">
        <v>2219</v>
      </c>
      <c r="AH618" s="329" t="s">
        <v>2220</v>
      </c>
      <c r="AI618" s="775">
        <v>0</v>
      </c>
    </row>
    <row r="619" spans="9:35" ht="15" customHeight="1">
      <c r="I619" s="3"/>
      <c r="L619" s="3"/>
      <c r="M619" s="3"/>
      <c r="O619" s="3"/>
      <c r="Q619" s="3"/>
      <c r="R619" s="3"/>
      <c r="S619" s="3"/>
      <c r="T619" s="3"/>
      <c r="Y619" s="3"/>
      <c r="Z619" s="3"/>
      <c r="AA619" s="3"/>
      <c r="AB619" s="3"/>
      <c r="AC619" s="3"/>
      <c r="AG619" s="774" t="s">
        <v>2221</v>
      </c>
      <c r="AH619" s="329" t="s">
        <v>2222</v>
      </c>
      <c r="AI619" s="775">
        <v>0</v>
      </c>
    </row>
    <row r="620" spans="9:35" ht="15" customHeight="1">
      <c r="I620" s="3"/>
      <c r="L620" s="3"/>
      <c r="M620" s="3"/>
      <c r="O620" s="3"/>
      <c r="Q620" s="3"/>
      <c r="R620" s="3"/>
      <c r="S620" s="3"/>
      <c r="T620" s="3"/>
      <c r="Y620" s="3"/>
      <c r="Z620" s="3"/>
      <c r="AA620" s="3"/>
      <c r="AB620" s="3"/>
      <c r="AC620" s="3"/>
      <c r="AG620" s="774" t="s">
        <v>2223</v>
      </c>
      <c r="AH620" s="329" t="s">
        <v>2224</v>
      </c>
      <c r="AI620" s="775">
        <v>0</v>
      </c>
    </row>
    <row r="621" spans="9:35" ht="15" customHeight="1">
      <c r="I621" s="3"/>
      <c r="L621" s="3"/>
      <c r="M621" s="3"/>
      <c r="O621" s="3"/>
      <c r="Q621" s="3"/>
      <c r="R621" s="3"/>
      <c r="S621" s="3"/>
      <c r="T621" s="3"/>
      <c r="Y621" s="3"/>
      <c r="Z621" s="3"/>
      <c r="AA621" s="3"/>
      <c r="AB621" s="3"/>
      <c r="AC621" s="3"/>
      <c r="AG621" s="774" t="s">
        <v>2225</v>
      </c>
      <c r="AH621" s="329" t="s">
        <v>2226</v>
      </c>
      <c r="AI621" s="775">
        <v>0</v>
      </c>
    </row>
    <row r="622" spans="9:35" ht="15" customHeight="1">
      <c r="I622" s="3"/>
      <c r="L622" s="3"/>
      <c r="M622" s="3"/>
      <c r="O622" s="3"/>
      <c r="Q622" s="3"/>
      <c r="R622" s="3"/>
      <c r="S622" s="3"/>
      <c r="T622" s="3"/>
      <c r="Y622" s="3"/>
      <c r="Z622" s="3"/>
      <c r="AA622" s="3"/>
      <c r="AB622" s="3"/>
      <c r="AC622" s="3"/>
      <c r="AG622" s="774" t="s">
        <v>2227</v>
      </c>
      <c r="AH622" s="329" t="s">
        <v>2228</v>
      </c>
      <c r="AI622" s="775">
        <v>0</v>
      </c>
    </row>
    <row r="623" spans="9:35" ht="15" customHeight="1">
      <c r="I623" s="3"/>
      <c r="L623" s="3"/>
      <c r="M623" s="3"/>
      <c r="O623" s="3"/>
      <c r="Q623" s="3"/>
      <c r="R623" s="3"/>
      <c r="S623" s="3"/>
      <c r="T623" s="3"/>
      <c r="Y623" s="3"/>
      <c r="Z623" s="3"/>
      <c r="AA623" s="3"/>
      <c r="AB623" s="3"/>
      <c r="AC623" s="3"/>
      <c r="AG623" s="774" t="s">
        <v>2229</v>
      </c>
      <c r="AH623" s="329" t="s">
        <v>2230</v>
      </c>
      <c r="AI623" s="775">
        <v>0.41899999999999998</v>
      </c>
    </row>
    <row r="624" spans="9:35" ht="15" customHeight="1">
      <c r="I624" s="3"/>
      <c r="L624" s="3"/>
      <c r="M624" s="3"/>
      <c r="O624" s="3"/>
      <c r="Q624" s="3"/>
      <c r="R624" s="3"/>
      <c r="S624" s="3"/>
      <c r="T624" s="3"/>
      <c r="Y624" s="3"/>
      <c r="Z624" s="3"/>
      <c r="AA624" s="3"/>
      <c r="AB624" s="3"/>
      <c r="AC624" s="3"/>
      <c r="AG624" s="776" t="s">
        <v>2231</v>
      </c>
      <c r="AH624" s="3" t="s">
        <v>2232</v>
      </c>
      <c r="AI624" s="635">
        <v>0</v>
      </c>
    </row>
    <row r="625" spans="33:35" s="3" customFormat="1" ht="15" customHeight="1">
      <c r="AG625" s="774" t="s">
        <v>2233</v>
      </c>
      <c r="AH625" s="329" t="s">
        <v>2234</v>
      </c>
      <c r="AI625" s="775">
        <v>0.29199999999999998</v>
      </c>
    </row>
    <row r="626" spans="33:35" s="3" customFormat="1" ht="15" customHeight="1">
      <c r="AG626" s="774" t="s">
        <v>2235</v>
      </c>
      <c r="AH626" s="329" t="s">
        <v>2236</v>
      </c>
      <c r="AI626" s="775">
        <v>0.313</v>
      </c>
    </row>
    <row r="627" spans="33:35" s="3" customFormat="1" ht="15" customHeight="1">
      <c r="AG627" s="774" t="s">
        <v>2237</v>
      </c>
      <c r="AH627" s="329" t="s">
        <v>2238</v>
      </c>
      <c r="AI627" s="775">
        <v>0.25</v>
      </c>
    </row>
    <row r="628" spans="33:35" s="3" customFormat="1" ht="15" customHeight="1">
      <c r="AG628" s="774" t="s">
        <v>2239</v>
      </c>
      <c r="AH628" s="329" t="s">
        <v>2240</v>
      </c>
      <c r="AI628" s="775">
        <v>0.38600000000000001</v>
      </c>
    </row>
    <row r="629" spans="33:35" s="3" customFormat="1" ht="15" customHeight="1">
      <c r="AG629" s="774" t="s">
        <v>2241</v>
      </c>
      <c r="AH629" s="329" t="s">
        <v>2242</v>
      </c>
      <c r="AI629" s="775">
        <v>0.36599999999999999</v>
      </c>
    </row>
    <row r="630" spans="33:35" s="3" customFormat="1" ht="15" customHeight="1">
      <c r="AG630" s="774" t="s">
        <v>2243</v>
      </c>
      <c r="AH630" s="329" t="s">
        <v>2244</v>
      </c>
      <c r="AI630" s="775">
        <v>0.39200000000000002</v>
      </c>
    </row>
    <row r="631" spans="33:35" s="3" customFormat="1" ht="15" customHeight="1">
      <c r="AG631" s="774" t="s">
        <v>2245</v>
      </c>
      <c r="AH631" s="329" t="s">
        <v>2246</v>
      </c>
      <c r="AI631" s="775">
        <v>0</v>
      </c>
    </row>
    <row r="632" spans="33:35" s="3" customFormat="1" ht="15" customHeight="1">
      <c r="AG632" s="774" t="s">
        <v>2247</v>
      </c>
      <c r="AH632" s="329" t="s">
        <v>2248</v>
      </c>
      <c r="AI632" s="775">
        <v>0</v>
      </c>
    </row>
    <row r="633" spans="33:35" s="3" customFormat="1" ht="15" customHeight="1">
      <c r="AG633" s="774" t="s">
        <v>2249</v>
      </c>
      <c r="AH633" s="329" t="s">
        <v>2250</v>
      </c>
      <c r="AI633" s="775">
        <v>0.2</v>
      </c>
    </row>
    <row r="634" spans="33:35" s="3" customFormat="1" ht="15" customHeight="1">
      <c r="AG634" s="774" t="s">
        <v>2251</v>
      </c>
      <c r="AH634" s="329" t="s">
        <v>2252</v>
      </c>
      <c r="AI634" s="775">
        <v>0.60799999999999998</v>
      </c>
    </row>
    <row r="635" spans="33:35" s="3" customFormat="1" ht="15" customHeight="1">
      <c r="AG635" s="774" t="s">
        <v>2253</v>
      </c>
      <c r="AH635" s="329" t="s">
        <v>2254</v>
      </c>
      <c r="AI635" s="775">
        <v>0</v>
      </c>
    </row>
    <row r="636" spans="33:35" s="3" customFormat="1" ht="15" customHeight="1">
      <c r="AG636" s="774" t="s">
        <v>2255</v>
      </c>
      <c r="AH636" s="329" t="s">
        <v>2256</v>
      </c>
      <c r="AI636" s="775">
        <v>0</v>
      </c>
    </row>
    <row r="637" spans="33:35" s="3" customFormat="1" ht="15" customHeight="1">
      <c r="AG637" s="774" t="s">
        <v>2257</v>
      </c>
      <c r="AH637" s="329" t="s">
        <v>2258</v>
      </c>
      <c r="AI637" s="775">
        <v>0.19900000000000001</v>
      </c>
    </row>
    <row r="638" spans="33:35" s="3" customFormat="1" ht="15" customHeight="1">
      <c r="AG638" s="774" t="s">
        <v>2259</v>
      </c>
      <c r="AH638" s="329" t="s">
        <v>2260</v>
      </c>
      <c r="AI638" s="775">
        <v>0.72900000000000009</v>
      </c>
    </row>
    <row r="639" spans="33:35" s="3" customFormat="1" ht="15" customHeight="1">
      <c r="AG639" s="774" t="s">
        <v>2261</v>
      </c>
      <c r="AH639" s="329" t="s">
        <v>2262</v>
      </c>
      <c r="AI639" s="775">
        <v>0</v>
      </c>
    </row>
    <row r="640" spans="33:35" s="3" customFormat="1" ht="15" customHeight="1">
      <c r="AG640" s="774" t="s">
        <v>2263</v>
      </c>
      <c r="AH640" s="329" t="s">
        <v>2264</v>
      </c>
      <c r="AI640" s="775">
        <v>0</v>
      </c>
    </row>
    <row r="641" spans="33:35" s="3" customFormat="1" ht="15" customHeight="1">
      <c r="AG641" s="774" t="s">
        <v>2265</v>
      </c>
      <c r="AH641" s="329" t="s">
        <v>2266</v>
      </c>
      <c r="AI641" s="775">
        <v>0</v>
      </c>
    </row>
    <row r="642" spans="33:35" s="3" customFormat="1" ht="15" customHeight="1">
      <c r="AG642" s="774" t="s">
        <v>2267</v>
      </c>
      <c r="AH642" s="329" t="s">
        <v>2268</v>
      </c>
      <c r="AI642" s="775">
        <v>0</v>
      </c>
    </row>
    <row r="643" spans="33:35" s="3" customFormat="1" ht="15" customHeight="1">
      <c r="AG643" s="774" t="s">
        <v>2269</v>
      </c>
      <c r="AH643" s="329" t="s">
        <v>2270</v>
      </c>
      <c r="AI643" s="775">
        <v>0.4</v>
      </c>
    </row>
    <row r="644" spans="33:35" s="3" customFormat="1" ht="15" customHeight="1">
      <c r="AG644" s="774" t="s">
        <v>2271</v>
      </c>
      <c r="AH644" s="329" t="s">
        <v>2272</v>
      </c>
      <c r="AI644" s="775">
        <v>0.4</v>
      </c>
    </row>
    <row r="645" spans="33:35" s="3" customFormat="1" ht="15" customHeight="1">
      <c r="AG645" s="774" t="s">
        <v>2273</v>
      </c>
      <c r="AH645" s="329" t="s">
        <v>2274</v>
      </c>
      <c r="AI645" s="775">
        <v>0.3</v>
      </c>
    </row>
    <row r="646" spans="33:35" s="3" customFormat="1" ht="15" customHeight="1">
      <c r="AG646" s="774" t="s">
        <v>2275</v>
      </c>
      <c r="AH646" s="329" t="s">
        <v>2276</v>
      </c>
      <c r="AI646" s="775">
        <v>0</v>
      </c>
    </row>
    <row r="647" spans="33:35" s="3" customFormat="1" ht="15" customHeight="1">
      <c r="AG647" s="774" t="s">
        <v>2277</v>
      </c>
      <c r="AH647" s="329" t="s">
        <v>2278</v>
      </c>
      <c r="AI647" s="775">
        <v>0</v>
      </c>
    </row>
    <row r="648" spans="33:35" s="3" customFormat="1" ht="15" customHeight="1">
      <c r="AG648" s="774" t="s">
        <v>2279</v>
      </c>
      <c r="AH648" s="329" t="s">
        <v>2280</v>
      </c>
      <c r="AI648" s="775">
        <v>0</v>
      </c>
    </row>
    <row r="649" spans="33:35" s="3" customFormat="1" ht="15" customHeight="1">
      <c r="AG649" s="774" t="s">
        <v>2281</v>
      </c>
      <c r="AH649" s="329" t="s">
        <v>2282</v>
      </c>
      <c r="AI649" s="775">
        <v>0.70499999999999996</v>
      </c>
    </row>
    <row r="650" spans="33:35" s="3" customFormat="1" ht="15" customHeight="1">
      <c r="AG650" s="774" t="s">
        <v>2283</v>
      </c>
      <c r="AH650" s="329" t="s">
        <v>2284</v>
      </c>
      <c r="AI650" s="775">
        <v>0</v>
      </c>
    </row>
    <row r="651" spans="33:35" s="3" customFormat="1" ht="15" customHeight="1">
      <c r="AG651" s="774" t="s">
        <v>2285</v>
      </c>
      <c r="AH651" s="329" t="s">
        <v>2286</v>
      </c>
      <c r="AI651" s="775">
        <v>0.98699999999999999</v>
      </c>
    </row>
    <row r="652" spans="33:35" s="3" customFormat="1" ht="15" customHeight="1">
      <c r="AG652" s="774" t="s">
        <v>2287</v>
      </c>
      <c r="AH652" s="329" t="s">
        <v>2288</v>
      </c>
      <c r="AI652" s="775">
        <v>0</v>
      </c>
    </row>
    <row r="653" spans="33:35" s="3" customFormat="1" ht="15" customHeight="1">
      <c r="AG653" s="774" t="s">
        <v>2289</v>
      </c>
      <c r="AH653" s="329" t="s">
        <v>2290</v>
      </c>
      <c r="AI653" s="775">
        <v>0</v>
      </c>
    </row>
    <row r="654" spans="33:35" s="3" customFormat="1" ht="15" customHeight="1">
      <c r="AG654" s="774" t="s">
        <v>2291</v>
      </c>
      <c r="AH654" s="329" t="s">
        <v>2292</v>
      </c>
      <c r="AI654" s="775">
        <v>0.3</v>
      </c>
    </row>
    <row r="655" spans="33:35" s="3" customFormat="1" ht="15" customHeight="1">
      <c r="AG655" s="774" t="s">
        <v>2293</v>
      </c>
      <c r="AH655" s="329" t="s">
        <v>2294</v>
      </c>
      <c r="AI655" s="775">
        <v>0.34900000000000003</v>
      </c>
    </row>
    <row r="656" spans="33:35" s="3" customFormat="1" ht="15" customHeight="1">
      <c r="AG656" s="774" t="s">
        <v>2295</v>
      </c>
      <c r="AH656" s="329" t="s">
        <v>2296</v>
      </c>
      <c r="AI656" s="775">
        <v>0.37</v>
      </c>
    </row>
    <row r="657" spans="33:35" s="3" customFormat="1" ht="15" customHeight="1">
      <c r="AG657" s="774" t="s">
        <v>2297</v>
      </c>
      <c r="AH657" s="329" t="s">
        <v>2298</v>
      </c>
      <c r="AI657" s="775">
        <v>0.432</v>
      </c>
    </row>
    <row r="658" spans="33:35" s="3" customFormat="1" ht="15" customHeight="1">
      <c r="AG658" s="774" t="s">
        <v>2299</v>
      </c>
      <c r="AH658" s="329" t="s">
        <v>2300</v>
      </c>
      <c r="AI658" s="775">
        <v>0</v>
      </c>
    </row>
    <row r="659" spans="33:35" s="3" customFormat="1" ht="15" customHeight="1">
      <c r="AG659" s="774" t="s">
        <v>2301</v>
      </c>
      <c r="AH659" s="329" t="s">
        <v>2302</v>
      </c>
      <c r="AI659" s="775">
        <v>0.45</v>
      </c>
    </row>
    <row r="660" spans="33:35" s="3" customFormat="1" ht="15" customHeight="1">
      <c r="AG660" s="774" t="s">
        <v>2303</v>
      </c>
      <c r="AH660" s="329" t="s">
        <v>2304</v>
      </c>
      <c r="AI660" s="775">
        <v>0</v>
      </c>
    </row>
    <row r="661" spans="33:35" s="3" customFormat="1" ht="15" customHeight="1">
      <c r="AG661" s="774" t="s">
        <v>2305</v>
      </c>
      <c r="AH661" s="329" t="s">
        <v>2306</v>
      </c>
      <c r="AI661" s="775">
        <v>0.39500000000000002</v>
      </c>
    </row>
    <row r="662" spans="33:35" s="3" customFormat="1" ht="15" customHeight="1">
      <c r="AG662" s="774" t="s">
        <v>2307</v>
      </c>
      <c r="AH662" s="329" t="s">
        <v>2308</v>
      </c>
      <c r="AI662" s="775">
        <v>0</v>
      </c>
    </row>
    <row r="663" spans="33:35" s="3" customFormat="1" ht="15" customHeight="1">
      <c r="AG663" s="774" t="s">
        <v>2309</v>
      </c>
      <c r="AH663" s="329" t="s">
        <v>2310</v>
      </c>
      <c r="AI663" s="775">
        <v>0</v>
      </c>
    </row>
    <row r="664" spans="33:35" s="3" customFormat="1" ht="15" customHeight="1">
      <c r="AG664" s="774" t="s">
        <v>2311</v>
      </c>
      <c r="AH664" s="329" t="s">
        <v>2312</v>
      </c>
      <c r="AI664" s="775">
        <v>0.34699999999999998</v>
      </c>
    </row>
    <row r="665" spans="33:35" s="3" customFormat="1" ht="15" customHeight="1">
      <c r="AG665" s="774" t="s">
        <v>2313</v>
      </c>
      <c r="AH665" s="329" t="s">
        <v>2314</v>
      </c>
      <c r="AI665" s="775">
        <v>0.44900000000000001</v>
      </c>
    </row>
    <row r="666" spans="33:35" s="3" customFormat="1" ht="15" customHeight="1">
      <c r="AG666" s="774" t="s">
        <v>2315</v>
      </c>
      <c r="AH666" s="329" t="s">
        <v>2316</v>
      </c>
      <c r="AI666" s="775">
        <v>0.39900000000000002</v>
      </c>
    </row>
    <row r="667" spans="33:35" s="3" customFormat="1" ht="15" customHeight="1">
      <c r="AG667" s="774" t="s">
        <v>2317</v>
      </c>
      <c r="AH667" s="329" t="s">
        <v>2318</v>
      </c>
      <c r="AI667" s="775">
        <v>0.29899999999999999</v>
      </c>
    </row>
    <row r="668" spans="33:35" s="3" customFormat="1" ht="15" customHeight="1">
      <c r="AG668" s="774" t="s">
        <v>2319</v>
      </c>
      <c r="AH668" s="329" t="s">
        <v>2320</v>
      </c>
      <c r="AI668" s="775">
        <v>0.19900000000000001</v>
      </c>
    </row>
    <row r="669" spans="33:35" s="3" customFormat="1" ht="15" customHeight="1">
      <c r="AG669" s="774" t="s">
        <v>2321</v>
      </c>
      <c r="AH669" s="329" t="s">
        <v>2322</v>
      </c>
      <c r="AI669" s="775">
        <v>0</v>
      </c>
    </row>
    <row r="670" spans="33:35" s="3" customFormat="1" ht="15" customHeight="1">
      <c r="AG670" s="774" t="s">
        <v>2323</v>
      </c>
      <c r="AH670" s="329" t="s">
        <v>2324</v>
      </c>
      <c r="AI670" s="775">
        <v>0.45</v>
      </c>
    </row>
    <row r="671" spans="33:35" s="3" customFormat="1" ht="15" customHeight="1">
      <c r="AG671" s="774" t="s">
        <v>2325</v>
      </c>
      <c r="AH671" s="329" t="s">
        <v>2326</v>
      </c>
      <c r="AI671" s="775">
        <v>0.315</v>
      </c>
    </row>
    <row r="672" spans="33:35" s="3" customFormat="1" ht="15" customHeight="1">
      <c r="AG672" s="774" t="s">
        <v>2327</v>
      </c>
      <c r="AH672" s="329" t="s">
        <v>2328</v>
      </c>
      <c r="AI672" s="775">
        <v>0.23499999999999999</v>
      </c>
    </row>
    <row r="673" spans="33:35" s="3" customFormat="1" ht="15" customHeight="1">
      <c r="AG673" s="774" t="s">
        <v>2329</v>
      </c>
      <c r="AH673" s="329" t="s">
        <v>2330</v>
      </c>
      <c r="AI673" s="775">
        <v>1.042</v>
      </c>
    </row>
    <row r="674" spans="33:35" s="3" customFormat="1" ht="15" customHeight="1">
      <c r="AG674" s="774" t="s">
        <v>2331</v>
      </c>
      <c r="AH674" s="329" t="s">
        <v>2332</v>
      </c>
      <c r="AI674" s="775">
        <v>0</v>
      </c>
    </row>
    <row r="675" spans="33:35" s="3" customFormat="1" ht="15" customHeight="1">
      <c r="AG675" s="774" t="s">
        <v>2333</v>
      </c>
      <c r="AH675" s="329" t="s">
        <v>2334</v>
      </c>
      <c r="AI675" s="775">
        <v>0.3</v>
      </c>
    </row>
    <row r="676" spans="33:35" s="3" customFormat="1" ht="15" customHeight="1">
      <c r="AG676" s="774" t="s">
        <v>2335</v>
      </c>
      <c r="AH676" s="329" t="s">
        <v>2336</v>
      </c>
      <c r="AI676" s="775">
        <v>0.4</v>
      </c>
    </row>
    <row r="677" spans="33:35" s="3" customFormat="1" ht="15" customHeight="1">
      <c r="AG677" s="774" t="s">
        <v>2337</v>
      </c>
      <c r="AH677" s="329" t="s">
        <v>2338</v>
      </c>
      <c r="AI677" s="775">
        <v>0.58100000000000007</v>
      </c>
    </row>
    <row r="678" spans="33:35" s="3" customFormat="1" ht="15" customHeight="1">
      <c r="AG678" s="774" t="s">
        <v>2339</v>
      </c>
      <c r="AH678" s="329" t="s">
        <v>2340</v>
      </c>
      <c r="AI678" s="775">
        <v>0</v>
      </c>
    </row>
    <row r="679" spans="33:35" s="3" customFormat="1" ht="15" customHeight="1">
      <c r="AG679" s="774" t="s">
        <v>2341</v>
      </c>
      <c r="AH679" s="329" t="s">
        <v>2342</v>
      </c>
      <c r="AI679" s="775">
        <v>0.495</v>
      </c>
    </row>
    <row r="680" spans="33:35" s="3" customFormat="1" ht="15" customHeight="1">
      <c r="AG680" s="774" t="s">
        <v>2343</v>
      </c>
      <c r="AH680" s="329" t="s">
        <v>2344</v>
      </c>
      <c r="AI680" s="775">
        <v>0</v>
      </c>
    </row>
    <row r="681" spans="33:35" s="3" customFormat="1" ht="15" customHeight="1">
      <c r="AG681" s="774" t="s">
        <v>2345</v>
      </c>
      <c r="AH681" s="329" t="s">
        <v>2346</v>
      </c>
      <c r="AI681" s="775">
        <v>0</v>
      </c>
    </row>
    <row r="682" spans="33:35" s="3" customFormat="1" ht="15" customHeight="1">
      <c r="AG682" s="774" t="s">
        <v>2347</v>
      </c>
      <c r="AH682" s="329" t="s">
        <v>2348</v>
      </c>
      <c r="AI682" s="775">
        <v>0.59199999999999997</v>
      </c>
    </row>
    <row r="683" spans="33:35" s="3" customFormat="1" ht="15" customHeight="1">
      <c r="AG683" s="774" t="s">
        <v>2349</v>
      </c>
      <c r="AH683" s="329" t="s">
        <v>2350</v>
      </c>
      <c r="AI683" s="775">
        <v>0</v>
      </c>
    </row>
    <row r="684" spans="33:35" s="3" customFormat="1" ht="15" customHeight="1">
      <c r="AG684" s="774" t="s">
        <v>2351</v>
      </c>
      <c r="AH684" s="329" t="s">
        <v>2352</v>
      </c>
      <c r="AI684" s="775">
        <v>0.61899999999999999</v>
      </c>
    </row>
    <row r="685" spans="33:35" s="3" customFormat="1" ht="15" customHeight="1">
      <c r="AG685" s="774" t="s">
        <v>2353</v>
      </c>
      <c r="AH685" s="329" t="s">
        <v>2354</v>
      </c>
      <c r="AI685" s="775">
        <v>0.42499999999999999</v>
      </c>
    </row>
    <row r="686" spans="33:35" s="3" customFormat="1" ht="15" customHeight="1">
      <c r="AG686" s="774" t="s">
        <v>2355</v>
      </c>
      <c r="AH686" s="329" t="s">
        <v>2356</v>
      </c>
      <c r="AI686" s="775">
        <v>0</v>
      </c>
    </row>
    <row r="687" spans="33:35" s="3" customFormat="1" ht="15" customHeight="1">
      <c r="AG687" s="774" t="s">
        <v>2357</v>
      </c>
      <c r="AH687" s="329" t="s">
        <v>2358</v>
      </c>
      <c r="AI687" s="775">
        <v>0.35199999999999998</v>
      </c>
    </row>
    <row r="688" spans="33:35" s="3" customFormat="1" ht="15" customHeight="1">
      <c r="AG688" s="774" t="s">
        <v>2359</v>
      </c>
      <c r="AH688" s="329" t="s">
        <v>2360</v>
      </c>
      <c r="AI688" s="775">
        <v>0.54699999999999993</v>
      </c>
    </row>
    <row r="689" spans="33:35" s="3" customFormat="1" ht="15" customHeight="1">
      <c r="AG689" s="774" t="s">
        <v>2361</v>
      </c>
      <c r="AH689" s="329" t="s">
        <v>2362</v>
      </c>
      <c r="AI689" s="775">
        <v>0.57099999999999995</v>
      </c>
    </row>
    <row r="690" spans="33:35" s="3" customFormat="1" ht="15" customHeight="1">
      <c r="AG690" s="774" t="s">
        <v>2363</v>
      </c>
      <c r="AH690" s="329" t="s">
        <v>2364</v>
      </c>
      <c r="AI690" s="775">
        <v>0</v>
      </c>
    </row>
    <row r="691" spans="33:35" s="3" customFormat="1" ht="15" customHeight="1">
      <c r="AG691" s="774" t="s">
        <v>2365</v>
      </c>
      <c r="AH691" s="329" t="s">
        <v>2366</v>
      </c>
      <c r="AI691" s="775">
        <v>0</v>
      </c>
    </row>
    <row r="692" spans="33:35" s="3" customFormat="1" ht="15" customHeight="1">
      <c r="AG692" s="774" t="s">
        <v>2367</v>
      </c>
      <c r="AH692" s="329" t="s">
        <v>2368</v>
      </c>
      <c r="AI692" s="775">
        <v>0</v>
      </c>
    </row>
    <row r="693" spans="33:35" s="3" customFormat="1" ht="15" customHeight="1">
      <c r="AG693" s="774" t="s">
        <v>2369</v>
      </c>
      <c r="AH693" s="329" t="s">
        <v>2370</v>
      </c>
      <c r="AI693" s="775">
        <v>0.185</v>
      </c>
    </row>
    <row r="694" spans="33:35" s="3" customFormat="1" ht="15" customHeight="1">
      <c r="AG694" s="774" t="s">
        <v>2371</v>
      </c>
      <c r="AH694" s="329" t="s">
        <v>2372</v>
      </c>
      <c r="AI694" s="775">
        <v>0.11299999999999999</v>
      </c>
    </row>
    <row r="695" spans="33:35" s="3" customFormat="1" ht="15" customHeight="1">
      <c r="AG695" s="774" t="s">
        <v>2373</v>
      </c>
      <c r="AH695" s="329" t="s">
        <v>2374</v>
      </c>
      <c r="AI695" s="775">
        <v>0.08</v>
      </c>
    </row>
    <row r="696" spans="33:35" s="3" customFormat="1" ht="15" customHeight="1">
      <c r="AG696" s="774" t="s">
        <v>2375</v>
      </c>
      <c r="AH696" s="329" t="s">
        <v>2376</v>
      </c>
      <c r="AI696" s="775">
        <v>0</v>
      </c>
    </row>
    <row r="697" spans="33:35" s="3" customFormat="1" ht="15" customHeight="1">
      <c r="AG697" s="774" t="s">
        <v>2377</v>
      </c>
      <c r="AH697" s="329" t="s">
        <v>2378</v>
      </c>
      <c r="AI697" s="775">
        <v>0.15</v>
      </c>
    </row>
    <row r="698" spans="33:35" s="3" customFormat="1" ht="15" customHeight="1">
      <c r="AG698" s="774" t="s">
        <v>2379</v>
      </c>
      <c r="AH698" s="329" t="s">
        <v>2380</v>
      </c>
      <c r="AI698" s="775">
        <v>0.16799999999999998</v>
      </c>
    </row>
    <row r="699" spans="33:35" s="3" customFormat="1" ht="15" customHeight="1">
      <c r="AG699" s="774" t="s">
        <v>2381</v>
      </c>
      <c r="AH699" s="329" t="s">
        <v>2382</v>
      </c>
      <c r="AI699" s="775">
        <v>0.34900000000000003</v>
      </c>
    </row>
    <row r="700" spans="33:35" s="3" customFormat="1" ht="15" customHeight="1">
      <c r="AG700" s="774" t="s">
        <v>2383</v>
      </c>
      <c r="AH700" s="329" t="s">
        <v>2384</v>
      </c>
      <c r="AI700" s="775">
        <v>0</v>
      </c>
    </row>
    <row r="701" spans="33:35" s="3" customFormat="1" ht="15" customHeight="1">
      <c r="AG701" s="774" t="s">
        <v>2385</v>
      </c>
      <c r="AH701" s="329" t="s">
        <v>2386</v>
      </c>
      <c r="AI701" s="775">
        <v>0.42099999999999999</v>
      </c>
    </row>
    <row r="702" spans="33:35" s="3" customFormat="1" ht="15" customHeight="1">
      <c r="AG702" s="774" t="s">
        <v>2387</v>
      </c>
      <c r="AH702" s="329" t="s">
        <v>2388</v>
      </c>
      <c r="AI702" s="775">
        <v>0</v>
      </c>
    </row>
    <row r="703" spans="33:35" s="3" customFormat="1" ht="15" customHeight="1">
      <c r="AG703" s="774" t="s">
        <v>2389</v>
      </c>
      <c r="AH703" s="329" t="s">
        <v>2390</v>
      </c>
      <c r="AI703" s="775">
        <v>0.219</v>
      </c>
    </row>
    <row r="704" spans="33:35" s="3" customFormat="1" ht="15" customHeight="1">
      <c r="AG704" s="774" t="s">
        <v>2391</v>
      </c>
      <c r="AH704" s="329" t="s">
        <v>2392</v>
      </c>
      <c r="AI704" s="775">
        <v>0.27200000000000002</v>
      </c>
    </row>
    <row r="705" spans="33:35" s="3" customFormat="1" ht="15" customHeight="1">
      <c r="AG705" s="774" t="s">
        <v>2393</v>
      </c>
      <c r="AH705" s="329" t="s">
        <v>2394</v>
      </c>
      <c r="AI705" s="775">
        <v>0.32800000000000001</v>
      </c>
    </row>
    <row r="706" spans="33:35" s="3" customFormat="1" ht="15" customHeight="1">
      <c r="AG706" s="774" t="s">
        <v>2395</v>
      </c>
      <c r="AH706" s="329" t="s">
        <v>2396</v>
      </c>
      <c r="AI706" s="775">
        <v>0.35</v>
      </c>
    </row>
    <row r="707" spans="33:35" s="3" customFormat="1" ht="15" customHeight="1">
      <c r="AG707" s="774" t="s">
        <v>2397</v>
      </c>
      <c r="AH707" s="329" t="s">
        <v>2398</v>
      </c>
      <c r="AI707" s="775">
        <v>0.373</v>
      </c>
    </row>
    <row r="708" spans="33:35" s="3" customFormat="1" ht="15" customHeight="1">
      <c r="AG708" s="774" t="s">
        <v>2399</v>
      </c>
      <c r="AH708" s="329" t="s">
        <v>2400</v>
      </c>
      <c r="AI708" s="775">
        <v>0.41300000000000003</v>
      </c>
    </row>
    <row r="709" spans="33:35" s="3" customFormat="1" ht="15" customHeight="1">
      <c r="AG709" s="774" t="s">
        <v>2401</v>
      </c>
      <c r="AH709" s="329" t="s">
        <v>2402</v>
      </c>
      <c r="AI709" s="775">
        <v>0.6</v>
      </c>
    </row>
    <row r="710" spans="33:35" s="3" customFormat="1" ht="15" customHeight="1">
      <c r="AG710" s="774" t="s">
        <v>2403</v>
      </c>
      <c r="AH710" s="329" t="s">
        <v>2404</v>
      </c>
      <c r="AI710" s="775">
        <v>0.35300000000000004</v>
      </c>
    </row>
    <row r="711" spans="33:35" s="3" customFormat="1" ht="15" customHeight="1">
      <c r="AG711" s="774" t="s">
        <v>2405</v>
      </c>
      <c r="AH711" s="329" t="s">
        <v>2406</v>
      </c>
      <c r="AI711" s="775">
        <v>0.42899999999999999</v>
      </c>
    </row>
    <row r="712" spans="33:35" s="3" customFormat="1" ht="15" customHeight="1">
      <c r="AG712" s="774" t="s">
        <v>2407</v>
      </c>
      <c r="AH712" s="329" t="s">
        <v>2408</v>
      </c>
      <c r="AI712" s="775">
        <v>0</v>
      </c>
    </row>
    <row r="713" spans="33:35" s="3" customFormat="1" ht="15" customHeight="1">
      <c r="AG713" s="774" t="s">
        <v>2409</v>
      </c>
      <c r="AH713" s="329" t="s">
        <v>2410</v>
      </c>
      <c r="AI713" s="775">
        <v>0</v>
      </c>
    </row>
    <row r="714" spans="33:35" s="3" customFormat="1" ht="15" customHeight="1">
      <c r="AG714" s="774" t="s">
        <v>2411</v>
      </c>
      <c r="AH714" s="329" t="s">
        <v>2412</v>
      </c>
      <c r="AI714" s="775">
        <v>0</v>
      </c>
    </row>
    <row r="715" spans="33:35" s="3" customFormat="1" ht="15" customHeight="1">
      <c r="AG715" s="774" t="s">
        <v>2413</v>
      </c>
      <c r="AH715" s="329" t="s">
        <v>2414</v>
      </c>
      <c r="AI715" s="775">
        <v>0</v>
      </c>
    </row>
    <row r="716" spans="33:35" s="3" customFormat="1" ht="15" customHeight="1">
      <c r="AG716" s="774" t="s">
        <v>2415</v>
      </c>
      <c r="AH716" s="329" t="s">
        <v>2416</v>
      </c>
      <c r="AI716" s="775">
        <v>0</v>
      </c>
    </row>
    <row r="717" spans="33:35" s="3" customFormat="1" ht="15" customHeight="1">
      <c r="AG717" s="774" t="s">
        <v>2417</v>
      </c>
      <c r="AH717" s="329" t="s">
        <v>2418</v>
      </c>
      <c r="AI717" s="775">
        <v>0</v>
      </c>
    </row>
    <row r="718" spans="33:35" s="3" customFormat="1" ht="15" customHeight="1">
      <c r="AG718" s="774" t="s">
        <v>2419</v>
      </c>
      <c r="AH718" s="329" t="s">
        <v>2420</v>
      </c>
      <c r="AI718" s="775">
        <v>0</v>
      </c>
    </row>
    <row r="719" spans="33:35" s="3" customFormat="1" ht="15" customHeight="1">
      <c r="AG719" s="774" t="s">
        <v>2421</v>
      </c>
      <c r="AH719" s="329" t="s">
        <v>2422</v>
      </c>
      <c r="AI719" s="775">
        <v>0</v>
      </c>
    </row>
    <row r="720" spans="33:35" s="3" customFormat="1" ht="15" customHeight="1">
      <c r="AG720" s="774" t="s">
        <v>2423</v>
      </c>
      <c r="AH720" s="329" t="s">
        <v>2424</v>
      </c>
      <c r="AI720" s="775">
        <v>0</v>
      </c>
    </row>
    <row r="721" spans="9:35" ht="15" customHeight="1">
      <c r="I721" s="3"/>
      <c r="L721" s="3"/>
      <c r="M721" s="3"/>
      <c r="O721" s="3"/>
      <c r="Q721" s="3"/>
      <c r="R721" s="3"/>
      <c r="S721" s="3"/>
      <c r="T721" s="3"/>
      <c r="Y721" s="3"/>
      <c r="Z721" s="3"/>
      <c r="AA721" s="3"/>
      <c r="AB721" s="3"/>
      <c r="AC721" s="3"/>
      <c r="AG721" s="774" t="s">
        <v>2425</v>
      </c>
      <c r="AH721" s="329" t="s">
        <v>2426</v>
      </c>
      <c r="AI721" s="775">
        <v>0</v>
      </c>
    </row>
    <row r="722" spans="9:35" ht="15" customHeight="1">
      <c r="I722" s="3"/>
      <c r="L722" s="3"/>
      <c r="M722" s="3"/>
      <c r="O722" s="3"/>
      <c r="Q722" s="3"/>
      <c r="R722" s="3"/>
      <c r="S722" s="3"/>
      <c r="T722" s="3"/>
      <c r="Y722" s="3"/>
      <c r="Z722" s="3"/>
      <c r="AA722" s="3"/>
      <c r="AB722" s="3"/>
      <c r="AC722" s="3"/>
      <c r="AG722" s="774" t="s">
        <v>2427</v>
      </c>
      <c r="AH722" s="329" t="s">
        <v>2428</v>
      </c>
      <c r="AI722" s="775">
        <v>0</v>
      </c>
    </row>
    <row r="723" spans="9:35" ht="15" customHeight="1">
      <c r="I723" s="3"/>
      <c r="L723" s="3"/>
      <c r="M723" s="3"/>
      <c r="O723" s="3"/>
      <c r="Q723" s="3"/>
      <c r="R723" s="3"/>
      <c r="S723" s="3"/>
      <c r="T723" s="3"/>
      <c r="Y723" s="3"/>
      <c r="Z723" s="3"/>
      <c r="AA723" s="3"/>
      <c r="AB723" s="3"/>
      <c r="AC723" s="3"/>
      <c r="AG723" s="774" t="s">
        <v>2429</v>
      </c>
      <c r="AH723" s="329" t="s">
        <v>2430</v>
      </c>
      <c r="AI723" s="775">
        <v>0</v>
      </c>
    </row>
    <row r="724" spans="9:35" ht="15" customHeight="1">
      <c r="I724" s="3"/>
      <c r="L724" s="3"/>
      <c r="M724" s="3"/>
      <c r="O724" s="3"/>
      <c r="Q724" s="3"/>
      <c r="R724" s="3"/>
      <c r="S724" s="3"/>
      <c r="T724" s="3"/>
      <c r="Y724" s="3"/>
      <c r="Z724" s="3"/>
      <c r="AA724" s="3"/>
      <c r="AB724" s="3"/>
      <c r="AC724" s="3"/>
      <c r="AG724" s="774" t="s">
        <v>2431</v>
      </c>
      <c r="AH724" s="329" t="s">
        <v>2432</v>
      </c>
      <c r="AI724" s="775">
        <v>0</v>
      </c>
    </row>
    <row r="725" spans="9:35" ht="15" customHeight="1">
      <c r="I725" s="3"/>
      <c r="L725" s="3"/>
      <c r="M725" s="3"/>
      <c r="O725" s="3"/>
      <c r="Q725" s="3"/>
      <c r="R725" s="3"/>
      <c r="S725" s="3"/>
      <c r="T725" s="3"/>
      <c r="Y725" s="3"/>
      <c r="Z725" s="3"/>
      <c r="AA725" s="3"/>
      <c r="AB725" s="3"/>
      <c r="AC725" s="3"/>
      <c r="AG725" s="774" t="s">
        <v>2433</v>
      </c>
      <c r="AH725" s="329" t="s">
        <v>2434</v>
      </c>
      <c r="AI725" s="775">
        <v>0.43099999999999999</v>
      </c>
    </row>
    <row r="726" spans="9:35" ht="15" customHeight="1">
      <c r="I726" s="3"/>
      <c r="L726" s="3"/>
      <c r="M726" s="3"/>
      <c r="O726" s="3"/>
      <c r="Q726" s="3"/>
      <c r="R726" s="3"/>
      <c r="S726" s="3"/>
      <c r="T726" s="3"/>
      <c r="Y726" s="3"/>
      <c r="Z726" s="3"/>
      <c r="AA726" s="3"/>
      <c r="AB726" s="3"/>
      <c r="AC726" s="3"/>
      <c r="AG726" s="774" t="s">
        <v>2435</v>
      </c>
      <c r="AH726" s="329" t="s">
        <v>2436</v>
      </c>
      <c r="AI726" s="775">
        <v>0</v>
      </c>
    </row>
    <row r="727" spans="9:35" ht="15" customHeight="1">
      <c r="I727" s="3"/>
      <c r="L727" s="3"/>
      <c r="M727" s="3"/>
      <c r="O727" s="3"/>
      <c r="Q727" s="3"/>
      <c r="R727" s="3"/>
      <c r="S727" s="3"/>
      <c r="T727" s="3"/>
      <c r="Y727" s="3"/>
      <c r="Z727" s="3"/>
      <c r="AA727" s="3"/>
      <c r="AB727" s="3"/>
      <c r="AC727" s="3"/>
      <c r="AG727" s="774" t="s">
        <v>2437</v>
      </c>
      <c r="AH727" s="329" t="s">
        <v>2438</v>
      </c>
      <c r="AI727" s="775">
        <v>0</v>
      </c>
    </row>
    <row r="728" spans="9:35" ht="15" customHeight="1">
      <c r="I728" s="3"/>
      <c r="L728" s="3"/>
      <c r="M728" s="3"/>
      <c r="O728" s="3"/>
      <c r="Q728" s="3"/>
      <c r="R728" s="3"/>
      <c r="S728" s="3"/>
      <c r="T728" s="3"/>
      <c r="Y728" s="3"/>
      <c r="Z728" s="3"/>
      <c r="AA728" s="3"/>
      <c r="AB728" s="3"/>
      <c r="AC728" s="3"/>
      <c r="AG728" s="774" t="s">
        <v>2439</v>
      </c>
      <c r="AH728" s="329" t="s">
        <v>2440</v>
      </c>
      <c r="AI728" s="775">
        <v>0.1</v>
      </c>
    </row>
    <row r="729" spans="9:35" ht="15" customHeight="1">
      <c r="I729" s="3"/>
      <c r="L729" s="3"/>
      <c r="M729" s="3"/>
      <c r="O729" s="3"/>
      <c r="Q729" s="3"/>
      <c r="R729" s="3"/>
      <c r="S729" s="3"/>
      <c r="T729" s="3"/>
      <c r="Y729" s="3"/>
      <c r="Z729" s="3"/>
      <c r="AA729" s="3"/>
      <c r="AB729" s="3"/>
      <c r="AC729" s="3"/>
      <c r="AG729" s="774" t="s">
        <v>2441</v>
      </c>
      <c r="AH729" s="329" t="s">
        <v>2442</v>
      </c>
      <c r="AI729" s="775">
        <v>0.25</v>
      </c>
    </row>
    <row r="730" spans="9:35" ht="15" customHeight="1">
      <c r="I730" s="3"/>
      <c r="L730" s="3"/>
      <c r="M730" s="3"/>
      <c r="O730" s="3"/>
      <c r="Q730" s="3"/>
      <c r="R730" s="3"/>
      <c r="S730" s="3"/>
      <c r="T730" s="3"/>
      <c r="Y730" s="3"/>
      <c r="Z730" s="3"/>
      <c r="AA730" s="3"/>
      <c r="AB730" s="3"/>
      <c r="AC730" s="3"/>
      <c r="AG730" s="774" t="s">
        <v>2443</v>
      </c>
      <c r="AH730" s="329" t="s">
        <v>2444</v>
      </c>
      <c r="AI730" s="775">
        <v>0.628</v>
      </c>
    </row>
    <row r="731" spans="9:35" ht="15" customHeight="1">
      <c r="I731" s="3"/>
      <c r="L731" s="3"/>
      <c r="M731" s="3"/>
      <c r="O731" s="3"/>
      <c r="Q731" s="3"/>
      <c r="R731" s="3"/>
      <c r="S731" s="3"/>
      <c r="T731" s="3"/>
      <c r="Y731" s="3"/>
      <c r="Z731" s="3"/>
      <c r="AA731" s="3"/>
      <c r="AB731" s="3"/>
      <c r="AC731" s="3"/>
      <c r="AG731" s="774" t="s">
        <v>2554</v>
      </c>
      <c r="AH731" s="329" t="s">
        <v>2555</v>
      </c>
      <c r="AI731" s="775">
        <v>0</v>
      </c>
    </row>
    <row r="732" spans="9:35" ht="15" customHeight="1">
      <c r="I732" s="3"/>
      <c r="L732" s="3"/>
      <c r="M732" s="3"/>
      <c r="O732" s="3"/>
      <c r="Q732" s="3"/>
      <c r="R732" s="3"/>
      <c r="S732" s="3"/>
      <c r="T732" s="3"/>
      <c r="Y732" s="3"/>
      <c r="Z732" s="3"/>
      <c r="AA732" s="3"/>
      <c r="AB732" s="3"/>
      <c r="AC732" s="3"/>
      <c r="AG732" s="774" t="s">
        <v>2556</v>
      </c>
      <c r="AH732" s="329" t="s">
        <v>2557</v>
      </c>
      <c r="AI732" s="775">
        <v>4.2000000000000003E-2</v>
      </c>
    </row>
    <row r="733" spans="9:35" ht="15" customHeight="1">
      <c r="I733" s="3"/>
      <c r="L733" s="3"/>
      <c r="M733" s="3"/>
      <c r="O733" s="3"/>
      <c r="Q733" s="3"/>
      <c r="R733" s="3"/>
      <c r="S733" s="3"/>
      <c r="T733" s="3"/>
      <c r="Y733" s="3"/>
      <c r="Z733" s="3"/>
      <c r="AA733" s="3"/>
      <c r="AB733" s="3"/>
      <c r="AC733" s="3"/>
      <c r="AG733" s="774" t="s">
        <v>2558</v>
      </c>
      <c r="AH733" s="329" t="s">
        <v>2559</v>
      </c>
      <c r="AI733" s="775">
        <v>0.152</v>
      </c>
    </row>
    <row r="734" spans="9:35" ht="15" customHeight="1">
      <c r="I734" s="3"/>
      <c r="L734" s="3"/>
      <c r="M734" s="3"/>
      <c r="O734" s="3"/>
      <c r="Q734" s="3"/>
      <c r="R734" s="3"/>
      <c r="S734" s="3"/>
      <c r="T734" s="3"/>
      <c r="Y734" s="3"/>
      <c r="Z734" s="3"/>
      <c r="AA734" s="3"/>
      <c r="AB734" s="3"/>
      <c r="AC734" s="3"/>
      <c r="AG734" s="774" t="s">
        <v>2560</v>
      </c>
      <c r="AH734" s="329" t="s">
        <v>2561</v>
      </c>
      <c r="AI734" s="775">
        <v>0.17499999999999999</v>
      </c>
    </row>
    <row r="735" spans="9:35" ht="15" customHeight="1">
      <c r="I735" s="3"/>
      <c r="L735" s="3"/>
      <c r="M735" s="3"/>
      <c r="O735" s="3"/>
      <c r="Q735" s="3"/>
      <c r="R735" s="3"/>
      <c r="S735" s="3"/>
      <c r="T735" s="3"/>
      <c r="Y735" s="3"/>
      <c r="Z735" s="3"/>
      <c r="AA735" s="3"/>
      <c r="AB735" s="3"/>
      <c r="AC735" s="3"/>
      <c r="AG735" s="774" t="s">
        <v>2562</v>
      </c>
      <c r="AH735" s="329" t="s">
        <v>2563</v>
      </c>
      <c r="AI735" s="775">
        <v>0.26300000000000001</v>
      </c>
    </row>
    <row r="736" spans="9:35" ht="15" customHeight="1">
      <c r="I736" s="3"/>
      <c r="L736" s="3"/>
      <c r="M736" s="3"/>
      <c r="O736" s="3"/>
      <c r="Q736" s="3"/>
      <c r="R736" s="3"/>
      <c r="S736" s="3"/>
      <c r="T736" s="3"/>
      <c r="Y736" s="3"/>
      <c r="Z736" s="3"/>
      <c r="AA736" s="3"/>
      <c r="AB736" s="3"/>
      <c r="AC736" s="3"/>
      <c r="AG736" s="774" t="s">
        <v>2564</v>
      </c>
      <c r="AH736" s="329" t="s">
        <v>2565</v>
      </c>
      <c r="AI736" s="775">
        <v>0.50700000000000001</v>
      </c>
    </row>
    <row r="737" spans="9:35" ht="15" customHeight="1">
      <c r="I737" s="3"/>
      <c r="L737" s="3"/>
      <c r="M737" s="3"/>
      <c r="O737" s="3"/>
      <c r="Q737" s="3"/>
      <c r="R737" s="3"/>
      <c r="S737" s="3"/>
      <c r="T737" s="3"/>
      <c r="Y737" s="3"/>
      <c r="Z737" s="3"/>
      <c r="AA737" s="3"/>
      <c r="AB737" s="3"/>
      <c r="AC737" s="3"/>
      <c r="AG737" s="774" t="s">
        <v>2445</v>
      </c>
      <c r="AH737" s="329" t="s">
        <v>2446</v>
      </c>
      <c r="AI737" s="775">
        <v>0</v>
      </c>
    </row>
    <row r="738" spans="9:35" ht="15" customHeight="1">
      <c r="I738" s="3"/>
      <c r="L738" s="3"/>
      <c r="M738" s="3"/>
      <c r="O738" s="3"/>
      <c r="Q738" s="3"/>
      <c r="R738" s="3"/>
      <c r="S738" s="3"/>
      <c r="T738" s="3"/>
      <c r="Y738" s="3"/>
      <c r="Z738" s="3"/>
      <c r="AA738" s="3"/>
      <c r="AB738" s="3"/>
      <c r="AC738" s="3"/>
      <c r="AG738" s="774" t="s">
        <v>2447</v>
      </c>
      <c r="AH738" s="329" t="s">
        <v>2448</v>
      </c>
      <c r="AI738" s="775">
        <v>0</v>
      </c>
    </row>
    <row r="739" spans="9:35" ht="15" customHeight="1">
      <c r="I739" s="3"/>
      <c r="L739" s="3"/>
      <c r="M739" s="3"/>
      <c r="O739" s="3"/>
      <c r="Q739" s="3"/>
      <c r="R739" s="3"/>
      <c r="S739" s="3"/>
      <c r="T739" s="3"/>
      <c r="Y739" s="3"/>
      <c r="Z739" s="3"/>
      <c r="AA739" s="3"/>
      <c r="AB739" s="3"/>
      <c r="AC739" s="3"/>
      <c r="AG739" s="774" t="s">
        <v>2449</v>
      </c>
      <c r="AH739" s="329" t="s">
        <v>2450</v>
      </c>
      <c r="AI739" s="775">
        <v>0.77300000000000002</v>
      </c>
    </row>
    <row r="740" spans="9:35" ht="15" customHeight="1">
      <c r="I740" s="3"/>
      <c r="L740" s="3"/>
      <c r="M740" s="3"/>
      <c r="O740" s="3"/>
      <c r="Q740" s="3"/>
      <c r="R740" s="3"/>
      <c r="S740" s="3"/>
      <c r="T740" s="3"/>
      <c r="Y740" s="3"/>
      <c r="Z740" s="3"/>
      <c r="AA740" s="3"/>
      <c r="AB740" s="3"/>
      <c r="AC740" s="3"/>
      <c r="AG740" s="774" t="s">
        <v>1155</v>
      </c>
      <c r="AH740" s="329" t="s">
        <v>2451</v>
      </c>
      <c r="AI740" s="775" t="s">
        <v>2452</v>
      </c>
    </row>
    <row r="741" spans="9:35" ht="15" customHeight="1">
      <c r="I741" s="3"/>
      <c r="L741" s="3"/>
      <c r="M741" s="3"/>
      <c r="O741" s="3"/>
      <c r="Q741" s="3"/>
      <c r="R741" s="3"/>
      <c r="S741" s="3"/>
      <c r="T741" s="3"/>
      <c r="Y741" s="3"/>
      <c r="Z741" s="3"/>
      <c r="AA741" s="3"/>
      <c r="AB741" s="3"/>
      <c r="AC741" s="3"/>
      <c r="AG741" s="774" t="s">
        <v>2453</v>
      </c>
      <c r="AH741" s="329" t="s">
        <v>2454</v>
      </c>
      <c r="AI741" s="775">
        <v>0</v>
      </c>
    </row>
    <row r="742" spans="9:35" ht="15" customHeight="1">
      <c r="I742" s="3"/>
      <c r="L742" s="3"/>
      <c r="M742" s="3"/>
      <c r="O742" s="3"/>
      <c r="Q742" s="3"/>
      <c r="R742" s="3"/>
      <c r="S742" s="3"/>
      <c r="T742" s="3"/>
      <c r="Y742" s="3"/>
      <c r="Z742" s="3"/>
      <c r="AA742" s="3"/>
      <c r="AB742" s="3"/>
      <c r="AC742" s="3"/>
      <c r="AG742" s="774" t="s">
        <v>2455</v>
      </c>
      <c r="AH742" s="329" t="s">
        <v>2456</v>
      </c>
      <c r="AI742" s="775">
        <v>0.157</v>
      </c>
    </row>
    <row r="743" spans="9:35" ht="15" customHeight="1">
      <c r="I743" s="3"/>
      <c r="L743" s="3"/>
      <c r="M743" s="3"/>
      <c r="O743" s="3"/>
      <c r="Q743" s="3"/>
      <c r="R743" s="3"/>
      <c r="S743" s="3"/>
      <c r="T743" s="3"/>
      <c r="Y743" s="3"/>
      <c r="Z743" s="3"/>
      <c r="AA743" s="3"/>
      <c r="AB743" s="3"/>
      <c r="AC743" s="3"/>
      <c r="AG743" s="774" t="s">
        <v>2457</v>
      </c>
      <c r="AH743" s="329" t="s">
        <v>2458</v>
      </c>
      <c r="AI743" s="775">
        <v>0.26899999999999996</v>
      </c>
    </row>
    <row r="744" spans="9:35" ht="15" customHeight="1">
      <c r="I744" s="3"/>
      <c r="L744" s="3"/>
      <c r="M744" s="3"/>
      <c r="O744" s="3"/>
      <c r="Q744" s="3"/>
      <c r="R744" s="3"/>
      <c r="S744" s="3"/>
      <c r="T744" s="3"/>
      <c r="Y744" s="3"/>
      <c r="Z744" s="3"/>
      <c r="AA744" s="3"/>
      <c r="AB744" s="3"/>
      <c r="AC744" s="3"/>
      <c r="AG744" s="774" t="s">
        <v>2459</v>
      </c>
      <c r="AH744" s="329" t="s">
        <v>2460</v>
      </c>
      <c r="AI744" s="775">
        <v>0.29100000000000004</v>
      </c>
    </row>
    <row r="745" spans="9:35" ht="15" customHeight="1">
      <c r="I745" s="3"/>
      <c r="L745" s="3"/>
      <c r="M745" s="3"/>
      <c r="O745" s="3"/>
      <c r="Q745" s="3"/>
      <c r="R745" s="3"/>
      <c r="S745" s="3"/>
      <c r="T745" s="3"/>
      <c r="Y745" s="3"/>
      <c r="Z745" s="3"/>
      <c r="AA745" s="3"/>
      <c r="AB745" s="3"/>
      <c r="AC745" s="3"/>
      <c r="AG745" s="774" t="s">
        <v>2461</v>
      </c>
      <c r="AH745" s="329" t="s">
        <v>2462</v>
      </c>
      <c r="AI745" s="775">
        <v>0.33599999999999997</v>
      </c>
    </row>
    <row r="746" spans="9:35" ht="15" customHeight="1">
      <c r="I746" s="3"/>
      <c r="L746" s="3"/>
      <c r="M746" s="3"/>
      <c r="O746" s="3"/>
      <c r="Q746" s="3"/>
      <c r="R746" s="3"/>
      <c r="S746" s="3"/>
      <c r="T746" s="3"/>
      <c r="Y746" s="3"/>
      <c r="Z746" s="3"/>
      <c r="AA746" s="3"/>
      <c r="AB746" s="3"/>
      <c r="AC746" s="3"/>
      <c r="AG746" s="774" t="s">
        <v>2463</v>
      </c>
      <c r="AH746" s="329" t="s">
        <v>2464</v>
      </c>
      <c r="AI746" s="775">
        <v>0.38600000000000001</v>
      </c>
    </row>
    <row r="747" spans="9:35" ht="15" customHeight="1">
      <c r="I747" s="3"/>
      <c r="L747" s="3"/>
      <c r="M747" s="3"/>
      <c r="O747" s="3"/>
      <c r="Q747" s="3"/>
      <c r="R747" s="3"/>
      <c r="S747" s="3"/>
      <c r="T747" s="3"/>
      <c r="Y747" s="3"/>
      <c r="Z747" s="3"/>
      <c r="AA747" s="3"/>
      <c r="AB747" s="3"/>
      <c r="AC747" s="3"/>
      <c r="AG747" s="774" t="s">
        <v>2465</v>
      </c>
      <c r="AH747" s="329" t="s">
        <v>2466</v>
      </c>
      <c r="AI747" s="775">
        <v>0</v>
      </c>
    </row>
    <row r="748" spans="9:35" ht="15" customHeight="1">
      <c r="I748" s="3"/>
      <c r="L748" s="3"/>
      <c r="M748" s="3"/>
      <c r="O748" s="3"/>
      <c r="Q748" s="3"/>
      <c r="R748" s="3"/>
      <c r="S748" s="3"/>
      <c r="T748" s="3"/>
      <c r="Y748" s="3"/>
      <c r="Z748" s="3"/>
      <c r="AA748" s="3"/>
      <c r="AB748" s="3"/>
      <c r="AC748" s="3"/>
      <c r="AG748" s="774" t="s">
        <v>2467</v>
      </c>
      <c r="AH748" s="329" t="s">
        <v>2468</v>
      </c>
      <c r="AI748" s="775">
        <v>0</v>
      </c>
    </row>
    <row r="749" spans="9:35" ht="15" customHeight="1">
      <c r="I749" s="3"/>
      <c r="L749" s="3"/>
      <c r="M749" s="3"/>
      <c r="O749" s="3"/>
      <c r="Q749" s="3"/>
      <c r="R749" s="3"/>
      <c r="S749" s="3"/>
      <c r="T749" s="3"/>
      <c r="Y749" s="3"/>
      <c r="Z749" s="3"/>
      <c r="AA749" s="3"/>
      <c r="AB749" s="3"/>
      <c r="AC749" s="3"/>
      <c r="AG749" s="774" t="s">
        <v>2469</v>
      </c>
      <c r="AH749" s="329" t="s">
        <v>2470</v>
      </c>
      <c r="AI749" s="775">
        <v>0.32300000000000001</v>
      </c>
    </row>
    <row r="750" spans="9:35" ht="15" customHeight="1">
      <c r="I750" s="3"/>
      <c r="L750" s="3"/>
      <c r="M750" s="3"/>
      <c r="O750" s="3"/>
      <c r="Q750" s="3"/>
      <c r="R750" s="3"/>
      <c r="S750" s="3"/>
      <c r="T750" s="3"/>
      <c r="Y750" s="3"/>
      <c r="Z750" s="3"/>
      <c r="AA750" s="3"/>
      <c r="AB750" s="3"/>
      <c r="AC750" s="3"/>
      <c r="AG750" s="774" t="s">
        <v>2471</v>
      </c>
      <c r="AH750" s="329" t="s">
        <v>2472</v>
      </c>
      <c r="AI750" s="775">
        <v>0</v>
      </c>
    </row>
    <row r="751" spans="9:35" ht="15" customHeight="1">
      <c r="I751" s="3"/>
      <c r="L751" s="3"/>
      <c r="M751" s="3"/>
      <c r="O751" s="3"/>
      <c r="Q751" s="3"/>
      <c r="R751" s="3"/>
      <c r="S751" s="3"/>
      <c r="T751" s="3"/>
      <c r="Y751" s="3"/>
      <c r="Z751" s="3"/>
      <c r="AA751" s="3"/>
      <c r="AB751" s="3"/>
      <c r="AC751" s="3"/>
      <c r="AG751" s="774" t="s">
        <v>2473</v>
      </c>
      <c r="AH751" s="329" t="s">
        <v>2474</v>
      </c>
      <c r="AI751" s="775">
        <v>0.57700000000000007</v>
      </c>
    </row>
    <row r="752" spans="9:35" ht="15" customHeight="1">
      <c r="I752" s="3"/>
      <c r="L752" s="3"/>
      <c r="M752" s="3"/>
      <c r="O752" s="3"/>
      <c r="Q752" s="3"/>
      <c r="R752" s="3"/>
      <c r="S752" s="3"/>
      <c r="T752" s="3"/>
      <c r="Y752" s="3"/>
      <c r="Z752" s="3"/>
      <c r="AA752" s="3"/>
      <c r="AB752" s="3"/>
      <c r="AC752" s="3"/>
      <c r="AG752" s="774" t="s">
        <v>2475</v>
      </c>
      <c r="AH752" s="329" t="s">
        <v>2476</v>
      </c>
      <c r="AI752" s="775">
        <v>0</v>
      </c>
    </row>
    <row r="753" spans="9:35" ht="15" customHeight="1">
      <c r="I753" s="3"/>
      <c r="L753" s="3"/>
      <c r="M753" s="3"/>
      <c r="O753" s="3"/>
      <c r="Q753" s="3"/>
      <c r="R753" s="3"/>
      <c r="S753" s="3"/>
      <c r="T753" s="3"/>
      <c r="Y753" s="3"/>
      <c r="Z753" s="3"/>
      <c r="AA753" s="3"/>
      <c r="AB753" s="3"/>
      <c r="AC753" s="3"/>
      <c r="AG753" s="774" t="s">
        <v>2477</v>
      </c>
      <c r="AH753" s="329" t="s">
        <v>2478</v>
      </c>
      <c r="AI753" s="775">
        <v>0.2</v>
      </c>
    </row>
    <row r="754" spans="9:35" ht="15" customHeight="1">
      <c r="I754" s="3"/>
      <c r="L754" s="3"/>
      <c r="M754" s="3"/>
      <c r="O754" s="3"/>
      <c r="Q754" s="3"/>
      <c r="R754" s="3"/>
      <c r="S754" s="3"/>
      <c r="T754" s="3"/>
      <c r="Y754" s="3"/>
      <c r="Z754" s="3"/>
      <c r="AA754" s="3"/>
      <c r="AB754" s="3"/>
      <c r="AC754" s="3"/>
      <c r="AG754" s="774" t="s">
        <v>2479</v>
      </c>
      <c r="AH754" s="329" t="s">
        <v>2480</v>
      </c>
      <c r="AI754" s="775">
        <v>0</v>
      </c>
    </row>
    <row r="755" spans="9:35" ht="15" customHeight="1">
      <c r="I755" s="3"/>
      <c r="L755" s="3"/>
      <c r="M755" s="3"/>
      <c r="O755" s="3"/>
      <c r="Q755" s="3"/>
      <c r="R755" s="3"/>
      <c r="S755" s="3"/>
      <c r="T755" s="3"/>
      <c r="Y755" s="3"/>
      <c r="Z755" s="3"/>
      <c r="AA755" s="3"/>
      <c r="AB755" s="3"/>
      <c r="AC755" s="3"/>
      <c r="AG755" s="774" t="s">
        <v>2481</v>
      </c>
      <c r="AH755" s="329" t="s">
        <v>2482</v>
      </c>
      <c r="AI755" s="775">
        <v>0</v>
      </c>
    </row>
    <row r="756" spans="9:35" ht="15" customHeight="1">
      <c r="I756" s="3"/>
      <c r="L756" s="3"/>
      <c r="M756" s="3"/>
      <c r="O756" s="3"/>
      <c r="Q756" s="3"/>
      <c r="R756" s="3"/>
      <c r="S756" s="3"/>
      <c r="T756" s="3"/>
      <c r="Y756" s="3"/>
      <c r="Z756" s="3"/>
      <c r="AA756" s="3"/>
      <c r="AB756" s="3"/>
      <c r="AC756" s="3"/>
      <c r="AG756" s="774" t="s">
        <v>2483</v>
      </c>
      <c r="AH756" s="329" t="s">
        <v>2484</v>
      </c>
      <c r="AI756" s="775">
        <v>0.254</v>
      </c>
    </row>
    <row r="757" spans="9:35" ht="15" customHeight="1">
      <c r="I757" s="3"/>
      <c r="L757" s="3"/>
      <c r="M757" s="3"/>
      <c r="O757" s="3"/>
      <c r="Q757" s="3"/>
      <c r="R757" s="3"/>
      <c r="S757" s="3"/>
      <c r="T757" s="3"/>
      <c r="Y757" s="3"/>
      <c r="Z757" s="3"/>
      <c r="AA757" s="3"/>
      <c r="AB757" s="3"/>
      <c r="AC757" s="3"/>
      <c r="AG757" s="774" t="s">
        <v>2485</v>
      </c>
      <c r="AH757" s="329" t="s">
        <v>2486</v>
      </c>
      <c r="AI757" s="775">
        <v>0</v>
      </c>
    </row>
    <row r="758" spans="9:35" ht="15" customHeight="1">
      <c r="I758" s="3"/>
      <c r="L758" s="3"/>
      <c r="M758" s="3"/>
      <c r="O758" s="3"/>
      <c r="Q758" s="3"/>
      <c r="R758" s="3"/>
      <c r="S758" s="3"/>
      <c r="T758" s="3"/>
      <c r="Y758" s="3"/>
      <c r="Z758" s="3"/>
      <c r="AA758" s="3"/>
      <c r="AB758" s="3"/>
      <c r="AC758" s="3"/>
      <c r="AG758" s="774" t="s">
        <v>2487</v>
      </c>
      <c r="AH758" s="329" t="s">
        <v>2488</v>
      </c>
      <c r="AI758" s="775">
        <v>0</v>
      </c>
    </row>
    <row r="759" spans="9:35" ht="15" customHeight="1">
      <c r="I759" s="3"/>
      <c r="L759" s="3"/>
      <c r="M759" s="3"/>
      <c r="O759" s="3"/>
      <c r="Q759" s="3"/>
      <c r="R759" s="3"/>
      <c r="S759" s="3"/>
      <c r="T759" s="3"/>
      <c r="Y759" s="3"/>
      <c r="Z759" s="3"/>
      <c r="AA759" s="3"/>
      <c r="AB759" s="3"/>
      <c r="AC759" s="3"/>
      <c r="AG759" s="774" t="s">
        <v>2489</v>
      </c>
      <c r="AH759" s="329" t="s">
        <v>2490</v>
      </c>
      <c r="AI759" s="775">
        <v>0</v>
      </c>
    </row>
    <row r="760" spans="9:35" ht="15" customHeight="1">
      <c r="I760" s="3"/>
      <c r="L760" s="3"/>
      <c r="M760" s="3"/>
      <c r="O760" s="3"/>
      <c r="Q760" s="3"/>
      <c r="R760" s="3"/>
      <c r="S760" s="3"/>
      <c r="T760" s="3"/>
      <c r="Y760" s="3"/>
      <c r="Z760" s="3"/>
      <c r="AA760" s="3"/>
      <c r="AB760" s="3"/>
      <c r="AC760" s="3"/>
      <c r="AG760" s="774" t="s">
        <v>2491</v>
      </c>
      <c r="AH760" s="329" t="s">
        <v>2492</v>
      </c>
      <c r="AI760" s="775">
        <v>0.253</v>
      </c>
    </row>
    <row r="761" spans="9:35" ht="15" customHeight="1">
      <c r="I761" s="3"/>
      <c r="L761" s="3"/>
      <c r="M761" s="3"/>
      <c r="O761" s="3"/>
      <c r="Q761" s="3"/>
      <c r="R761" s="3"/>
      <c r="S761" s="3"/>
      <c r="T761" s="3"/>
      <c r="Y761" s="3"/>
      <c r="Z761" s="3"/>
      <c r="AA761" s="3"/>
      <c r="AB761" s="3"/>
      <c r="AC761" s="3"/>
      <c r="AG761" s="774" t="s">
        <v>2493</v>
      </c>
      <c r="AH761" s="329" t="s">
        <v>2494</v>
      </c>
      <c r="AI761" s="775">
        <v>0.16699999999999998</v>
      </c>
    </row>
    <row r="762" spans="9:35" ht="15" customHeight="1">
      <c r="I762" s="3"/>
      <c r="L762" s="3"/>
      <c r="M762" s="3"/>
      <c r="O762" s="3"/>
      <c r="Q762" s="3"/>
      <c r="R762" s="3"/>
      <c r="S762" s="3"/>
      <c r="T762" s="3"/>
      <c r="Y762" s="3"/>
      <c r="Z762" s="3"/>
      <c r="AA762" s="3"/>
      <c r="AB762" s="3"/>
      <c r="AC762" s="3"/>
      <c r="AG762" s="774" t="s">
        <v>2495</v>
      </c>
      <c r="AH762" s="329" t="s">
        <v>2496</v>
      </c>
      <c r="AI762" s="775">
        <v>0.49799999999999994</v>
      </c>
    </row>
    <row r="763" spans="9:35" ht="15" customHeight="1">
      <c r="I763" s="3"/>
      <c r="L763" s="3"/>
      <c r="M763" s="3"/>
      <c r="O763" s="3"/>
      <c r="Q763" s="3"/>
      <c r="R763" s="3"/>
      <c r="S763" s="3"/>
      <c r="T763" s="3"/>
      <c r="Y763" s="3"/>
      <c r="Z763" s="3"/>
      <c r="AA763" s="3"/>
      <c r="AB763" s="3"/>
      <c r="AC763" s="3"/>
      <c r="AG763" s="774" t="s">
        <v>2497</v>
      </c>
      <c r="AH763" s="329" t="s">
        <v>2498</v>
      </c>
      <c r="AI763" s="775">
        <v>0.36200000000000004</v>
      </c>
    </row>
    <row r="764" spans="9:35" ht="15" customHeight="1">
      <c r="I764" s="3"/>
      <c r="L764" s="3"/>
      <c r="M764" s="3"/>
      <c r="O764" s="3"/>
      <c r="Q764" s="3"/>
      <c r="R764" s="3"/>
      <c r="S764" s="3"/>
      <c r="T764" s="3"/>
      <c r="Y764" s="3"/>
      <c r="Z764" s="3"/>
      <c r="AA764" s="3"/>
      <c r="AB764" s="3"/>
      <c r="AC764" s="3"/>
      <c r="AG764" s="774" t="s">
        <v>2499</v>
      </c>
      <c r="AH764" s="329" t="s">
        <v>2500</v>
      </c>
      <c r="AI764" s="775">
        <v>0</v>
      </c>
    </row>
    <row r="765" spans="9:35" ht="15" customHeight="1">
      <c r="I765" s="3"/>
      <c r="L765" s="3"/>
      <c r="M765" s="3"/>
      <c r="O765" s="3"/>
      <c r="Q765" s="3"/>
      <c r="R765" s="3"/>
      <c r="S765" s="3"/>
      <c r="T765" s="3"/>
      <c r="Y765" s="3"/>
      <c r="Z765" s="3"/>
      <c r="AA765" s="3"/>
      <c r="AB765" s="3"/>
      <c r="AC765" s="3"/>
      <c r="AG765" s="774" t="s">
        <v>2501</v>
      </c>
      <c r="AH765" s="329" t="s">
        <v>2502</v>
      </c>
      <c r="AI765" s="775">
        <v>0</v>
      </c>
    </row>
    <row r="766" spans="9:35" ht="15" customHeight="1">
      <c r="I766" s="3"/>
      <c r="L766" s="3"/>
      <c r="M766" s="3"/>
      <c r="O766" s="3"/>
      <c r="Q766" s="3"/>
      <c r="R766" s="3"/>
      <c r="S766" s="3"/>
      <c r="T766" s="3"/>
      <c r="Y766" s="3"/>
      <c r="Z766" s="3"/>
      <c r="AA766" s="3"/>
      <c r="AB766" s="3"/>
      <c r="AC766" s="3"/>
      <c r="AG766" s="774" t="s">
        <v>2503</v>
      </c>
      <c r="AH766" s="329" t="s">
        <v>2504</v>
      </c>
      <c r="AI766" s="775">
        <v>0.34299999999999997</v>
      </c>
    </row>
    <row r="767" spans="9:35" ht="15" customHeight="1">
      <c r="I767" s="3"/>
      <c r="L767" s="3"/>
      <c r="M767" s="3"/>
      <c r="O767" s="3"/>
      <c r="Q767" s="3"/>
      <c r="R767" s="3"/>
      <c r="S767" s="3"/>
      <c r="T767" s="3"/>
      <c r="Y767" s="3"/>
      <c r="Z767" s="3"/>
      <c r="AA767" s="3"/>
      <c r="AB767" s="3"/>
      <c r="AC767" s="3"/>
      <c r="AG767" s="774" t="s">
        <v>2505</v>
      </c>
      <c r="AH767" s="329" t="s">
        <v>2506</v>
      </c>
      <c r="AI767" s="775">
        <v>0.48700000000000004</v>
      </c>
    </row>
    <row r="768" spans="9:35" ht="15" customHeight="1">
      <c r="I768" s="3"/>
      <c r="L768" s="3"/>
      <c r="M768" s="3"/>
      <c r="O768" s="3"/>
      <c r="Q768" s="3"/>
      <c r="R768" s="3"/>
      <c r="S768" s="3"/>
      <c r="T768" s="3"/>
      <c r="Y768" s="3"/>
      <c r="Z768" s="3"/>
      <c r="AA768" s="3"/>
      <c r="AB768" s="3"/>
      <c r="AC768" s="3"/>
      <c r="AG768" s="774" t="s">
        <v>2507</v>
      </c>
      <c r="AH768" s="329" t="s">
        <v>2508</v>
      </c>
      <c r="AI768" s="775">
        <v>0</v>
      </c>
    </row>
    <row r="769" spans="9:35" ht="15" customHeight="1">
      <c r="I769" s="3"/>
      <c r="L769" s="3"/>
      <c r="M769" s="3"/>
      <c r="O769" s="3"/>
      <c r="Q769" s="3"/>
      <c r="R769" s="3"/>
      <c r="S769" s="3"/>
      <c r="T769" s="3"/>
      <c r="Y769" s="3"/>
      <c r="Z769" s="3"/>
      <c r="AA769" s="3"/>
      <c r="AB769" s="3"/>
      <c r="AC769" s="3"/>
      <c r="AG769" s="774" t="s">
        <v>2509</v>
      </c>
      <c r="AH769" s="329" t="s">
        <v>2510</v>
      </c>
      <c r="AI769" s="775">
        <v>0.42899999999999999</v>
      </c>
    </row>
    <row r="770" spans="9:35" ht="15" customHeight="1">
      <c r="I770" s="3"/>
      <c r="L770" s="3"/>
      <c r="M770" s="3"/>
      <c r="O770" s="3"/>
      <c r="Q770" s="3"/>
      <c r="R770" s="3"/>
      <c r="S770" s="3"/>
      <c r="T770" s="3"/>
      <c r="Y770" s="3"/>
      <c r="Z770" s="3"/>
      <c r="AA770" s="3"/>
      <c r="AB770" s="3"/>
      <c r="AC770" s="3"/>
      <c r="AG770" s="774" t="s">
        <v>2511</v>
      </c>
      <c r="AH770" s="329" t="s">
        <v>2512</v>
      </c>
      <c r="AI770" s="775">
        <v>0</v>
      </c>
    </row>
    <row r="771" spans="9:35" ht="15" customHeight="1">
      <c r="I771" s="3"/>
      <c r="L771" s="3"/>
      <c r="M771" s="3"/>
      <c r="O771" s="3"/>
      <c r="Q771" s="3"/>
      <c r="R771" s="3"/>
      <c r="S771" s="3"/>
      <c r="T771" s="3"/>
      <c r="Y771" s="3"/>
      <c r="Z771" s="3"/>
      <c r="AA771" s="3"/>
      <c r="AB771" s="3"/>
      <c r="AC771" s="3"/>
      <c r="AG771" s="774" t="s">
        <v>2513</v>
      </c>
      <c r="AH771" s="329" t="s">
        <v>2514</v>
      </c>
      <c r="AI771" s="775">
        <v>0.33599999999999997</v>
      </c>
    </row>
    <row r="772" spans="9:35" ht="15" customHeight="1">
      <c r="I772" s="3"/>
      <c r="L772" s="3"/>
      <c r="M772" s="3"/>
      <c r="O772" s="3"/>
      <c r="Q772" s="3"/>
      <c r="R772" s="3"/>
      <c r="S772" s="3"/>
      <c r="T772" s="3"/>
      <c r="Y772" s="3"/>
      <c r="Z772" s="3"/>
      <c r="AA772" s="3"/>
      <c r="AB772" s="3"/>
      <c r="AC772" s="3"/>
      <c r="AG772" s="774" t="s">
        <v>2515</v>
      </c>
      <c r="AH772" s="329" t="s">
        <v>2516</v>
      </c>
      <c r="AI772" s="775">
        <v>0</v>
      </c>
    </row>
    <row r="773" spans="9:35" ht="15" customHeight="1">
      <c r="I773" s="3"/>
      <c r="L773" s="3"/>
      <c r="M773" s="3"/>
      <c r="O773" s="3"/>
      <c r="Q773" s="3"/>
      <c r="R773" s="3"/>
      <c r="S773" s="3"/>
      <c r="T773" s="3"/>
      <c r="Y773" s="3"/>
      <c r="Z773" s="3"/>
      <c r="AA773" s="3"/>
      <c r="AB773" s="3"/>
      <c r="AC773" s="3"/>
      <c r="AG773" s="774" t="s">
        <v>2517</v>
      </c>
      <c r="AH773" s="329" t="s">
        <v>2518</v>
      </c>
      <c r="AI773" s="775">
        <v>0.16699999999999998</v>
      </c>
    </row>
    <row r="774" spans="9:35" ht="15" customHeight="1">
      <c r="I774" s="3"/>
      <c r="L774" s="3"/>
      <c r="M774" s="3"/>
      <c r="O774" s="3"/>
      <c r="Q774" s="3"/>
      <c r="R774" s="3"/>
      <c r="S774" s="3"/>
      <c r="T774" s="3"/>
      <c r="Y774" s="3"/>
      <c r="Z774" s="3"/>
      <c r="AA774" s="3"/>
      <c r="AB774" s="3"/>
      <c r="AC774" s="3"/>
      <c r="AG774" s="774" t="s">
        <v>2519</v>
      </c>
      <c r="AH774" s="329" t="s">
        <v>2520</v>
      </c>
      <c r="AI774" s="775">
        <v>0.23299999999999998</v>
      </c>
    </row>
    <row r="775" spans="9:35" ht="15" customHeight="1">
      <c r="I775" s="3"/>
      <c r="L775" s="3"/>
      <c r="M775" s="3"/>
      <c r="O775" s="3"/>
      <c r="Q775" s="3"/>
      <c r="R775" s="3"/>
      <c r="S775" s="3"/>
      <c r="T775" s="3"/>
      <c r="Y775" s="3"/>
      <c r="Z775" s="3"/>
      <c r="AA775" s="3"/>
      <c r="AB775" s="3"/>
      <c r="AC775" s="3"/>
      <c r="AG775" s="774" t="s">
        <v>2521</v>
      </c>
      <c r="AH775" s="329" t="s">
        <v>2522</v>
      </c>
      <c r="AI775" s="775">
        <v>0.254</v>
      </c>
    </row>
    <row r="776" spans="9:35" ht="15" customHeight="1">
      <c r="I776" s="3"/>
      <c r="L776" s="3"/>
      <c r="M776" s="3"/>
      <c r="O776" s="3"/>
      <c r="Q776" s="3"/>
      <c r="R776" s="3"/>
      <c r="S776" s="3"/>
      <c r="T776" s="3"/>
      <c r="Y776" s="3"/>
      <c r="Z776" s="3"/>
      <c r="AA776" s="3"/>
      <c r="AB776" s="3"/>
      <c r="AC776" s="3"/>
      <c r="AG776" s="774" t="s">
        <v>2523</v>
      </c>
      <c r="AH776" s="329" t="s">
        <v>2524</v>
      </c>
      <c r="AI776" s="775">
        <v>0.97099999999999997</v>
      </c>
    </row>
    <row r="777" spans="9:35" ht="15" customHeight="1">
      <c r="I777" s="3"/>
      <c r="L777" s="3"/>
      <c r="M777" s="3"/>
      <c r="O777" s="3"/>
      <c r="Q777" s="3"/>
      <c r="R777" s="3"/>
      <c r="S777" s="3"/>
      <c r="T777" s="3"/>
      <c r="Y777" s="3"/>
      <c r="Z777" s="3"/>
      <c r="AA777" s="3"/>
      <c r="AB777" s="3"/>
      <c r="AC777" s="3"/>
      <c r="AG777" s="774" t="s">
        <v>2525</v>
      </c>
      <c r="AH777" s="329" t="s">
        <v>2526</v>
      </c>
      <c r="AI777" s="775">
        <v>0</v>
      </c>
    </row>
    <row r="778" spans="9:35" ht="15" customHeight="1">
      <c r="I778" s="3"/>
      <c r="L778" s="3"/>
      <c r="M778" s="3"/>
      <c r="O778" s="3"/>
      <c r="Q778" s="3"/>
      <c r="R778" s="3"/>
      <c r="S778" s="3"/>
      <c r="T778" s="3"/>
      <c r="Y778" s="3"/>
      <c r="Z778" s="3"/>
      <c r="AA778" s="3"/>
      <c r="AB778" s="3"/>
      <c r="AC778" s="3"/>
      <c r="AG778" s="774" t="s">
        <v>2527</v>
      </c>
      <c r="AH778" s="329" t="s">
        <v>2528</v>
      </c>
      <c r="AI778" s="775">
        <v>0.153</v>
      </c>
    </row>
    <row r="779" spans="9:35" ht="15" customHeight="1">
      <c r="I779" s="3"/>
      <c r="L779" s="3"/>
      <c r="M779" s="3"/>
      <c r="O779" s="3"/>
      <c r="Q779" s="3"/>
      <c r="R779" s="3"/>
      <c r="S779" s="3"/>
      <c r="T779" s="3"/>
      <c r="Y779" s="3"/>
      <c r="Z779" s="3"/>
      <c r="AA779" s="3"/>
      <c r="AB779" s="3"/>
      <c r="AC779" s="3"/>
      <c r="AG779" s="774" t="s">
        <v>2529</v>
      </c>
      <c r="AH779" s="329" t="s">
        <v>2530</v>
      </c>
      <c r="AI779" s="775">
        <v>0.29100000000000004</v>
      </c>
    </row>
    <row r="780" spans="9:35" ht="15" customHeight="1">
      <c r="I780" s="3"/>
      <c r="L780" s="3"/>
      <c r="M780" s="3"/>
      <c r="O780" s="3"/>
      <c r="Q780" s="3"/>
      <c r="R780" s="3"/>
      <c r="S780" s="3"/>
      <c r="T780" s="3"/>
      <c r="Y780" s="3"/>
      <c r="Z780" s="3"/>
      <c r="AA780" s="3"/>
      <c r="AB780" s="3"/>
      <c r="AC780" s="3"/>
      <c r="AG780" s="774" t="s">
        <v>2531</v>
      </c>
      <c r="AH780" s="329" t="s">
        <v>2532</v>
      </c>
      <c r="AI780" s="775">
        <v>0.54600000000000004</v>
      </c>
    </row>
    <row r="781" spans="9:35" ht="15" customHeight="1">
      <c r="I781" s="3"/>
      <c r="L781" s="3"/>
      <c r="M781" s="3"/>
      <c r="O781" s="3"/>
      <c r="Q781" s="3"/>
      <c r="R781" s="3"/>
      <c r="S781" s="3"/>
      <c r="T781" s="3"/>
      <c r="Y781" s="3"/>
      <c r="Z781" s="3"/>
      <c r="AA781" s="3"/>
      <c r="AB781" s="3"/>
      <c r="AC781" s="3"/>
      <c r="AG781" s="774" t="s">
        <v>2533</v>
      </c>
      <c r="AH781" s="329" t="s">
        <v>2534</v>
      </c>
      <c r="AI781" s="775">
        <v>0</v>
      </c>
    </row>
    <row r="782" spans="9:35" ht="15" customHeight="1">
      <c r="I782" s="3"/>
      <c r="L782" s="3"/>
      <c r="M782" s="3"/>
      <c r="O782" s="3"/>
      <c r="Q782" s="3"/>
      <c r="R782" s="3"/>
      <c r="S782" s="3"/>
      <c r="T782" s="3"/>
      <c r="Y782" s="3"/>
      <c r="Z782" s="3"/>
      <c r="AA782" s="3"/>
      <c r="AB782" s="3"/>
      <c r="AC782" s="3"/>
      <c r="AG782" s="774" t="s">
        <v>2535</v>
      </c>
      <c r="AH782" s="329" t="s">
        <v>2536</v>
      </c>
      <c r="AI782" s="775">
        <v>0.30599999999999999</v>
      </c>
    </row>
    <row r="783" spans="9:35" ht="15" customHeight="1">
      <c r="I783" s="3"/>
      <c r="L783" s="3"/>
      <c r="M783" s="3"/>
      <c r="O783" s="3"/>
      <c r="Q783" s="3"/>
      <c r="R783" s="3"/>
      <c r="S783" s="3"/>
      <c r="T783" s="3"/>
      <c r="Y783" s="3"/>
      <c r="Z783" s="3"/>
      <c r="AA783" s="3"/>
      <c r="AB783" s="3"/>
      <c r="AC783" s="3"/>
      <c r="AG783" s="774" t="s">
        <v>2546</v>
      </c>
      <c r="AH783" s="329" t="s">
        <v>2547</v>
      </c>
      <c r="AI783" s="775">
        <v>0</v>
      </c>
    </row>
    <row r="784" spans="9:35" ht="15" customHeight="1">
      <c r="I784" s="3"/>
      <c r="L784" s="3"/>
      <c r="M784" s="3"/>
      <c r="O784" s="3"/>
      <c r="Q784" s="3"/>
      <c r="R784" s="3"/>
      <c r="S784" s="3"/>
      <c r="T784" s="3"/>
      <c r="Y784" s="3"/>
      <c r="Z784" s="3"/>
      <c r="AA784" s="3"/>
      <c r="AB784" s="3"/>
      <c r="AC784" s="3"/>
      <c r="AG784" s="774" t="s">
        <v>2548</v>
      </c>
      <c r="AH784" s="329" t="s">
        <v>2549</v>
      </c>
      <c r="AI784" s="775">
        <v>0.219</v>
      </c>
    </row>
    <row r="785" spans="9:35" ht="15" customHeight="1">
      <c r="I785" s="3"/>
      <c r="L785" s="3"/>
      <c r="M785" s="3"/>
      <c r="O785" s="3"/>
      <c r="Q785" s="3"/>
      <c r="R785" s="3"/>
      <c r="S785" s="3"/>
      <c r="T785" s="3"/>
      <c r="Y785" s="3"/>
      <c r="Z785" s="3"/>
      <c r="AA785" s="3"/>
      <c r="AB785" s="3"/>
      <c r="AC785" s="3"/>
      <c r="AG785" s="774" t="s">
        <v>2550</v>
      </c>
      <c r="AH785" s="329" t="s">
        <v>2551</v>
      </c>
      <c r="AI785" s="775">
        <v>0.39400000000000002</v>
      </c>
    </row>
    <row r="786" spans="9:35" ht="15" customHeight="1">
      <c r="I786" s="3"/>
      <c r="L786" s="3"/>
      <c r="M786" s="3"/>
      <c r="O786" s="3"/>
      <c r="Q786" s="3"/>
      <c r="R786" s="3"/>
      <c r="S786" s="3"/>
      <c r="T786" s="3"/>
      <c r="Y786" s="3"/>
      <c r="Z786" s="3"/>
      <c r="AA786" s="3"/>
      <c r="AB786" s="3"/>
      <c r="AC786" s="3"/>
      <c r="AG786" s="774" t="s">
        <v>2552</v>
      </c>
      <c r="AH786" s="329" t="s">
        <v>2553</v>
      </c>
      <c r="AI786" s="775">
        <v>0.70099999999999996</v>
      </c>
    </row>
    <row r="787" spans="9:35" ht="15" customHeight="1">
      <c r="I787" s="3"/>
      <c r="L787" s="3"/>
      <c r="M787" s="3"/>
      <c r="O787" s="3"/>
      <c r="Q787" s="3"/>
      <c r="R787" s="3"/>
      <c r="S787" s="3"/>
      <c r="T787" s="3"/>
      <c r="Y787" s="3"/>
      <c r="Z787" s="3"/>
      <c r="AA787" s="3"/>
      <c r="AB787" s="3"/>
      <c r="AC787" s="3"/>
      <c r="AG787" s="774" t="s">
        <v>2537</v>
      </c>
      <c r="AH787" s="329" t="s">
        <v>2538</v>
      </c>
      <c r="AI787" s="775">
        <v>0.42299999999999999</v>
      </c>
    </row>
    <row r="788" spans="9:35" ht="15" customHeight="1" thickBot="1">
      <c r="I788" s="3"/>
      <c r="L788" s="3"/>
      <c r="M788" s="3"/>
      <c r="O788" s="3"/>
      <c r="Q788" s="3"/>
      <c r="R788" s="3"/>
      <c r="S788" s="3"/>
      <c r="T788" s="3"/>
      <c r="Y788" s="3"/>
      <c r="Z788" s="3"/>
      <c r="AA788" s="3"/>
      <c r="AB788" s="3"/>
      <c r="AC788" s="3"/>
      <c r="AG788" s="777" t="s">
        <v>2539</v>
      </c>
      <c r="AH788" s="778" t="s">
        <v>2540</v>
      </c>
      <c r="AI788" s="779" t="s">
        <v>2541</v>
      </c>
    </row>
    <row r="789" spans="9:35" ht="15" customHeight="1">
      <c r="I789" s="3"/>
      <c r="L789" s="3"/>
      <c r="M789" s="3"/>
      <c r="O789" s="3"/>
      <c r="Q789" s="3"/>
      <c r="R789" s="3"/>
      <c r="S789" s="3"/>
      <c r="T789" s="3"/>
      <c r="Y789" s="3"/>
      <c r="Z789" s="3"/>
      <c r="AA789" s="3"/>
      <c r="AB789" s="3"/>
      <c r="AC789" s="3"/>
      <c r="AG789" s="798" t="s">
        <v>3623</v>
      </c>
      <c r="AH789" s="799" t="s">
        <v>2566</v>
      </c>
      <c r="AI789" s="803">
        <v>0</v>
      </c>
    </row>
    <row r="790" spans="9:35" ht="15" customHeight="1">
      <c r="I790" s="3"/>
      <c r="L790" s="3"/>
      <c r="M790" s="3"/>
      <c r="O790" s="3"/>
      <c r="Q790" s="3"/>
      <c r="R790" s="3"/>
      <c r="S790" s="3"/>
      <c r="T790" s="3"/>
      <c r="Y790" s="3"/>
      <c r="Z790" s="3"/>
      <c r="AA790" s="3"/>
      <c r="AB790" s="3"/>
      <c r="AC790" s="3"/>
      <c r="AG790" s="800" t="s">
        <v>3624</v>
      </c>
      <c r="AH790" t="s">
        <v>2567</v>
      </c>
      <c r="AI790" s="804">
        <v>0</v>
      </c>
    </row>
    <row r="791" spans="9:35" ht="15" customHeight="1">
      <c r="I791" s="3"/>
      <c r="L791" s="3"/>
      <c r="M791" s="3"/>
      <c r="O791" s="3"/>
      <c r="Q791" s="3"/>
      <c r="R791" s="3"/>
      <c r="S791" s="3"/>
      <c r="T791" s="3"/>
      <c r="Y791" s="3"/>
      <c r="Z791" s="3"/>
      <c r="AA791" s="3"/>
      <c r="AB791" s="3"/>
      <c r="AC791" s="3"/>
      <c r="AG791" s="800" t="s">
        <v>3625</v>
      </c>
      <c r="AH791" t="s">
        <v>2568</v>
      </c>
      <c r="AI791" s="804">
        <v>0</v>
      </c>
    </row>
    <row r="792" spans="9:35" ht="15" customHeight="1">
      <c r="I792" s="3"/>
      <c r="L792" s="3"/>
      <c r="M792" s="3"/>
      <c r="O792" s="3"/>
      <c r="Q792" s="3"/>
      <c r="R792" s="3"/>
      <c r="S792" s="3"/>
      <c r="T792" s="3"/>
      <c r="Y792" s="3"/>
      <c r="Z792" s="3"/>
      <c r="AA792" s="3"/>
      <c r="AB792" s="3"/>
      <c r="AC792" s="3"/>
      <c r="AG792" s="800" t="s">
        <v>3626</v>
      </c>
      <c r="AH792" t="s">
        <v>2569</v>
      </c>
      <c r="AI792" s="804">
        <v>0</v>
      </c>
    </row>
    <row r="793" spans="9:35" ht="15" customHeight="1">
      <c r="I793" s="3"/>
      <c r="L793" s="3"/>
      <c r="M793" s="3"/>
      <c r="O793" s="3"/>
      <c r="Q793" s="3"/>
      <c r="R793" s="3"/>
      <c r="S793" s="3"/>
      <c r="T793" s="3"/>
      <c r="Y793" s="3"/>
      <c r="Z793" s="3"/>
      <c r="AA793" s="3"/>
      <c r="AB793" s="3"/>
      <c r="AC793" s="3"/>
      <c r="AG793" s="800" t="s">
        <v>3627</v>
      </c>
      <c r="AH793" t="s">
        <v>2570</v>
      </c>
      <c r="AI793" s="804">
        <v>0</v>
      </c>
    </row>
    <row r="794" spans="9:35" ht="15" customHeight="1">
      <c r="I794" s="3"/>
      <c r="L794" s="3"/>
      <c r="M794" s="3"/>
      <c r="O794" s="3"/>
      <c r="Q794" s="3"/>
      <c r="R794" s="3"/>
      <c r="S794" s="3"/>
      <c r="T794" s="3"/>
      <c r="Y794" s="3"/>
      <c r="Z794" s="3"/>
      <c r="AA794" s="3"/>
      <c r="AB794" s="3"/>
      <c r="AC794" s="3"/>
      <c r="AG794" s="800" t="s">
        <v>3628</v>
      </c>
      <c r="AH794" t="s">
        <v>2571</v>
      </c>
      <c r="AI794" s="804">
        <v>0</v>
      </c>
    </row>
    <row r="795" spans="9:35" ht="15" customHeight="1">
      <c r="I795" s="3"/>
      <c r="L795" s="3"/>
      <c r="M795" s="3"/>
      <c r="O795" s="3"/>
      <c r="Q795" s="3"/>
      <c r="R795" s="3"/>
      <c r="S795" s="3"/>
      <c r="T795" s="3"/>
      <c r="Y795" s="3"/>
      <c r="Z795" s="3"/>
      <c r="AA795" s="3"/>
      <c r="AB795" s="3"/>
      <c r="AC795" s="3"/>
      <c r="AG795" s="800" t="s">
        <v>3629</v>
      </c>
      <c r="AH795" t="s">
        <v>2572</v>
      </c>
      <c r="AI795" s="804">
        <v>0</v>
      </c>
    </row>
    <row r="796" spans="9:35" ht="15" customHeight="1">
      <c r="I796" s="3"/>
      <c r="L796" s="3"/>
      <c r="M796" s="3"/>
      <c r="O796" s="3"/>
      <c r="Q796" s="3"/>
      <c r="R796" s="3"/>
      <c r="S796" s="3"/>
      <c r="T796" s="3"/>
      <c r="Y796" s="3"/>
      <c r="Z796" s="3"/>
      <c r="AA796" s="3"/>
      <c r="AB796" s="3"/>
      <c r="AC796" s="3"/>
      <c r="AG796" s="800" t="s">
        <v>3630</v>
      </c>
      <c r="AH796" t="s">
        <v>2573</v>
      </c>
      <c r="AI796" s="804">
        <v>0</v>
      </c>
    </row>
    <row r="797" spans="9:35" ht="15" customHeight="1">
      <c r="I797" s="3"/>
      <c r="L797" s="3"/>
      <c r="M797" s="3"/>
      <c r="O797" s="3"/>
      <c r="Q797" s="3"/>
      <c r="R797" s="3"/>
      <c r="S797" s="3"/>
      <c r="T797" s="3"/>
      <c r="Y797" s="3"/>
      <c r="Z797" s="3"/>
      <c r="AA797" s="3"/>
      <c r="AB797" s="3"/>
      <c r="AC797" s="3"/>
      <c r="AG797" s="800" t="s">
        <v>3631</v>
      </c>
      <c r="AH797" t="s">
        <v>2574</v>
      </c>
      <c r="AI797" s="804">
        <v>0</v>
      </c>
    </row>
    <row r="798" spans="9:35" ht="15" customHeight="1">
      <c r="I798" s="3"/>
      <c r="L798" s="3"/>
      <c r="M798" s="3"/>
      <c r="O798" s="3"/>
      <c r="Q798" s="3"/>
      <c r="R798" s="3"/>
      <c r="S798" s="3"/>
      <c r="T798" s="3"/>
      <c r="Y798" s="3"/>
      <c r="Z798" s="3"/>
      <c r="AA798" s="3"/>
      <c r="AB798" s="3"/>
      <c r="AC798" s="3"/>
      <c r="AG798" s="800" t="s">
        <v>3632</v>
      </c>
      <c r="AH798" t="s">
        <v>2575</v>
      </c>
      <c r="AI798" s="804">
        <v>0.41499999999999998</v>
      </c>
    </row>
    <row r="799" spans="9:35" ht="15" customHeight="1">
      <c r="I799" s="3"/>
      <c r="L799" s="3"/>
      <c r="M799" s="3"/>
      <c r="O799" s="3"/>
      <c r="Q799" s="3"/>
      <c r="R799" s="3"/>
      <c r="S799" s="3"/>
      <c r="T799" s="3"/>
      <c r="Y799" s="3"/>
      <c r="Z799" s="3"/>
      <c r="AA799" s="3"/>
      <c r="AB799" s="3"/>
      <c r="AC799" s="3"/>
      <c r="AG799" s="800" t="s">
        <v>3633</v>
      </c>
      <c r="AH799" t="s">
        <v>2576</v>
      </c>
      <c r="AI799" s="804">
        <v>0.42199999999999999</v>
      </c>
    </row>
    <row r="800" spans="9:35" ht="15" customHeight="1">
      <c r="I800" s="3"/>
      <c r="L800" s="3"/>
      <c r="M800" s="3"/>
      <c r="O800" s="3"/>
      <c r="Q800" s="3"/>
      <c r="R800" s="3"/>
      <c r="S800" s="3"/>
      <c r="T800" s="3"/>
      <c r="Y800" s="3"/>
      <c r="Z800" s="3"/>
      <c r="AA800" s="3"/>
      <c r="AB800" s="3"/>
      <c r="AC800" s="3"/>
      <c r="AG800" s="800" t="s">
        <v>3634</v>
      </c>
      <c r="AH800" t="s">
        <v>2577</v>
      </c>
      <c r="AI800" s="804">
        <v>0</v>
      </c>
    </row>
    <row r="801" spans="33:35" s="3" customFormat="1" ht="15" customHeight="1">
      <c r="AG801" s="800" t="s">
        <v>3635</v>
      </c>
      <c r="AH801" t="s">
        <v>2578</v>
      </c>
      <c r="AI801" s="804">
        <v>0</v>
      </c>
    </row>
    <row r="802" spans="33:35" s="3" customFormat="1" ht="15" customHeight="1">
      <c r="AG802" s="800" t="s">
        <v>3636</v>
      </c>
      <c r="AH802" t="s">
        <v>2579</v>
      </c>
      <c r="AI802" s="804">
        <v>0</v>
      </c>
    </row>
    <row r="803" spans="33:35" s="3" customFormat="1" ht="15" customHeight="1">
      <c r="AG803" s="800" t="s">
        <v>3637</v>
      </c>
      <c r="AH803" t="s">
        <v>2580</v>
      </c>
      <c r="AI803" s="804">
        <v>0.374</v>
      </c>
    </row>
    <row r="804" spans="33:35" s="3" customFormat="1" ht="15" customHeight="1">
      <c r="AG804" s="800" t="s">
        <v>3638</v>
      </c>
      <c r="AH804" t="s">
        <v>2581</v>
      </c>
      <c r="AI804" s="804">
        <v>0.41100000000000003</v>
      </c>
    </row>
    <row r="805" spans="33:35" s="3" customFormat="1" ht="15" customHeight="1">
      <c r="AG805" s="800" t="s">
        <v>3639</v>
      </c>
      <c r="AH805" t="s">
        <v>2582</v>
      </c>
      <c r="AI805" s="804">
        <v>0</v>
      </c>
    </row>
    <row r="806" spans="33:35" s="3" customFormat="1" ht="15" customHeight="1">
      <c r="AG806" s="800" t="s">
        <v>3640</v>
      </c>
      <c r="AH806" t="s">
        <v>2583</v>
      </c>
      <c r="AI806" s="804">
        <v>0.33900000000000002</v>
      </c>
    </row>
    <row r="807" spans="33:35" s="3" customFormat="1" ht="15" customHeight="1">
      <c r="AG807" s="800" t="s">
        <v>3641</v>
      </c>
      <c r="AH807" t="s">
        <v>2584</v>
      </c>
      <c r="AI807" s="804">
        <v>0</v>
      </c>
    </row>
    <row r="808" spans="33:35" s="3" customFormat="1" ht="15" customHeight="1">
      <c r="AG808" s="800" t="s">
        <v>3642</v>
      </c>
      <c r="AH808" t="s">
        <v>2585</v>
      </c>
      <c r="AI808" s="804">
        <v>0</v>
      </c>
    </row>
    <row r="809" spans="33:35" s="3" customFormat="1" ht="15" customHeight="1">
      <c r="AG809" s="800" t="s">
        <v>3643</v>
      </c>
      <c r="AH809" t="s">
        <v>2586</v>
      </c>
      <c r="AI809" s="804">
        <v>0.3</v>
      </c>
    </row>
    <row r="810" spans="33:35" s="3" customFormat="1" ht="15" customHeight="1">
      <c r="AG810" s="800" t="s">
        <v>3644</v>
      </c>
      <c r="AH810" t="s">
        <v>2587</v>
      </c>
      <c r="AI810" s="804">
        <v>0.34900000000000003</v>
      </c>
    </row>
    <row r="811" spans="33:35" s="3" customFormat="1" ht="15" customHeight="1">
      <c r="AG811" s="800" t="s">
        <v>3645</v>
      </c>
      <c r="AH811" t="s">
        <v>2588</v>
      </c>
      <c r="AI811" s="804">
        <v>0.4</v>
      </c>
    </row>
    <row r="812" spans="33:35" s="3" customFormat="1" ht="15" customHeight="1">
      <c r="AG812" s="800" t="s">
        <v>3646</v>
      </c>
      <c r="AH812" t="s">
        <v>2589</v>
      </c>
      <c r="AI812" s="804">
        <v>0.54699999999999993</v>
      </c>
    </row>
    <row r="813" spans="33:35" s="3" customFormat="1" ht="15" customHeight="1">
      <c r="AG813" s="800" t="s">
        <v>3647</v>
      </c>
      <c r="AH813" t="s">
        <v>2590</v>
      </c>
      <c r="AI813" s="804">
        <v>0</v>
      </c>
    </row>
    <row r="814" spans="33:35" s="3" customFormat="1" ht="15" customHeight="1">
      <c r="AG814" s="800" t="s">
        <v>3648</v>
      </c>
      <c r="AH814" t="s">
        <v>2591</v>
      </c>
      <c r="AI814" s="804">
        <v>0</v>
      </c>
    </row>
    <row r="815" spans="33:35" s="3" customFormat="1" ht="15" customHeight="1">
      <c r="AG815" s="800" t="s">
        <v>3649</v>
      </c>
      <c r="AH815" t="s">
        <v>2592</v>
      </c>
      <c r="AI815" s="804">
        <v>0</v>
      </c>
    </row>
    <row r="816" spans="33:35" s="3" customFormat="1" ht="15" customHeight="1">
      <c r="AG816" s="800" t="s">
        <v>3650</v>
      </c>
      <c r="AH816" t="s">
        <v>2593</v>
      </c>
      <c r="AI816" s="804">
        <v>0.495</v>
      </c>
    </row>
    <row r="817" spans="33:35" s="3" customFormat="1" ht="15" customHeight="1">
      <c r="AG817" s="800" t="s">
        <v>3651</v>
      </c>
      <c r="AH817" t="s">
        <v>2594</v>
      </c>
      <c r="AI817" s="804">
        <v>0</v>
      </c>
    </row>
    <row r="818" spans="33:35" s="3" customFormat="1" ht="15" customHeight="1">
      <c r="AG818" s="800" t="s">
        <v>3652</v>
      </c>
      <c r="AH818" t="s">
        <v>2595</v>
      </c>
      <c r="AI818" s="804">
        <v>0</v>
      </c>
    </row>
    <row r="819" spans="33:35" s="3" customFormat="1" ht="15" customHeight="1">
      <c r="AG819" s="800" t="s">
        <v>3653</v>
      </c>
      <c r="AH819" t="s">
        <v>2596</v>
      </c>
      <c r="AI819" s="804">
        <v>0.2</v>
      </c>
    </row>
    <row r="820" spans="33:35" s="3" customFormat="1" ht="15" customHeight="1">
      <c r="AG820" s="800" t="s">
        <v>3654</v>
      </c>
      <c r="AH820" t="s">
        <v>2597</v>
      </c>
      <c r="AI820" s="804">
        <v>0.53200000000000003</v>
      </c>
    </row>
    <row r="821" spans="33:35" s="3" customFormat="1" ht="15" customHeight="1">
      <c r="AG821" s="800" t="s">
        <v>3655</v>
      </c>
      <c r="AH821" t="s">
        <v>2598</v>
      </c>
      <c r="AI821" s="804">
        <v>0</v>
      </c>
    </row>
    <row r="822" spans="33:35" s="3" customFormat="1" ht="15" customHeight="1">
      <c r="AG822" s="800" t="s">
        <v>3656</v>
      </c>
      <c r="AH822" t="s">
        <v>2599</v>
      </c>
      <c r="AI822" s="804">
        <v>0.33300000000000002</v>
      </c>
    </row>
    <row r="823" spans="33:35" s="3" customFormat="1" ht="15" customHeight="1">
      <c r="AG823" s="800" t="s">
        <v>3657</v>
      </c>
      <c r="AH823" t="s">
        <v>2600</v>
      </c>
      <c r="AI823" s="804">
        <v>0</v>
      </c>
    </row>
    <row r="824" spans="33:35" s="3" customFormat="1" ht="15" customHeight="1">
      <c r="AG824" s="800" t="s">
        <v>3658</v>
      </c>
      <c r="AH824" t="s">
        <v>2601</v>
      </c>
      <c r="AI824" s="804">
        <v>0.66</v>
      </c>
    </row>
    <row r="825" spans="33:35" s="3" customFormat="1" ht="15" customHeight="1">
      <c r="AG825" s="800" t="s">
        <v>3659</v>
      </c>
      <c r="AH825" t="s">
        <v>2602</v>
      </c>
      <c r="AI825" s="804">
        <v>0.40299999999999997</v>
      </c>
    </row>
    <row r="826" spans="33:35" s="3" customFormat="1" ht="15" customHeight="1">
      <c r="AG826" s="800" t="s">
        <v>3660</v>
      </c>
      <c r="AH826" t="s">
        <v>2603</v>
      </c>
      <c r="AI826" s="804">
        <v>0.379</v>
      </c>
    </row>
    <row r="827" spans="33:35" s="3" customFormat="1" ht="15" customHeight="1">
      <c r="AG827" s="800" t="s">
        <v>3661</v>
      </c>
      <c r="AH827" t="s">
        <v>2604</v>
      </c>
      <c r="AI827" s="804">
        <v>0</v>
      </c>
    </row>
    <row r="828" spans="33:35" s="3" customFormat="1" ht="15" customHeight="1">
      <c r="AG828" s="800" t="s">
        <v>3662</v>
      </c>
      <c r="AH828" t="s">
        <v>2605</v>
      </c>
      <c r="AI828" s="804">
        <v>0.2</v>
      </c>
    </row>
    <row r="829" spans="33:35" s="3" customFormat="1" ht="15" customHeight="1">
      <c r="AG829" s="800" t="s">
        <v>3663</v>
      </c>
      <c r="AH829" t="s">
        <v>2606</v>
      </c>
      <c r="AI829" s="804">
        <v>0</v>
      </c>
    </row>
    <row r="830" spans="33:35" s="3" customFormat="1" ht="15" customHeight="1">
      <c r="AG830" s="800" t="s">
        <v>3664</v>
      </c>
      <c r="AH830" t="s">
        <v>2607</v>
      </c>
      <c r="AI830" s="804">
        <v>0</v>
      </c>
    </row>
    <row r="831" spans="33:35" s="3" customFormat="1" ht="15" customHeight="1">
      <c r="AG831" s="800" t="s">
        <v>3665</v>
      </c>
      <c r="AH831" t="s">
        <v>2608</v>
      </c>
      <c r="AI831" s="804">
        <v>0.25800000000000001</v>
      </c>
    </row>
    <row r="832" spans="33:35" s="3" customFormat="1" ht="15" customHeight="1">
      <c r="AG832" s="800" t="s">
        <v>3666</v>
      </c>
      <c r="AH832" t="s">
        <v>2609</v>
      </c>
      <c r="AI832" s="804">
        <v>0</v>
      </c>
    </row>
    <row r="833" spans="33:35" s="3" customFormat="1" ht="15" customHeight="1">
      <c r="AG833" s="800" t="s">
        <v>3667</v>
      </c>
      <c r="AH833" t="s">
        <v>2610</v>
      </c>
      <c r="AI833" s="804">
        <v>0</v>
      </c>
    </row>
    <row r="834" spans="33:35" s="3" customFormat="1" ht="15" customHeight="1">
      <c r="AG834" s="800" t="s">
        <v>3668</v>
      </c>
      <c r="AH834" t="s">
        <v>2611</v>
      </c>
      <c r="AI834" s="804">
        <v>0</v>
      </c>
    </row>
    <row r="835" spans="33:35" s="3" customFormat="1" ht="15" customHeight="1">
      <c r="AG835" s="800" t="s">
        <v>3669</v>
      </c>
      <c r="AH835" t="s">
        <v>2612</v>
      </c>
      <c r="AI835" s="804">
        <v>0.25800000000000001</v>
      </c>
    </row>
    <row r="836" spans="33:35" s="3" customFormat="1" ht="15" customHeight="1">
      <c r="AG836" s="800" t="s">
        <v>3670</v>
      </c>
      <c r="AH836" t="s">
        <v>2613</v>
      </c>
      <c r="AI836" s="804">
        <v>0.17300000000000001</v>
      </c>
    </row>
    <row r="837" spans="33:35" s="3" customFormat="1" ht="15" customHeight="1">
      <c r="AG837" s="800" t="s">
        <v>3671</v>
      </c>
      <c r="AH837" t="s">
        <v>2614</v>
      </c>
      <c r="AI837" s="804">
        <v>0.43600000000000005</v>
      </c>
    </row>
    <row r="838" spans="33:35" s="3" customFormat="1" ht="15" customHeight="1">
      <c r="AG838" s="800" t="s">
        <v>3672</v>
      </c>
      <c r="AH838" t="s">
        <v>2615</v>
      </c>
      <c r="AI838" s="804">
        <v>0</v>
      </c>
    </row>
    <row r="839" spans="33:35" s="3" customFormat="1" ht="15" customHeight="1">
      <c r="AG839" s="800" t="s">
        <v>3673</v>
      </c>
      <c r="AH839" t="s">
        <v>2616</v>
      </c>
      <c r="AI839" s="804">
        <v>0</v>
      </c>
    </row>
    <row r="840" spans="33:35" s="3" customFormat="1" ht="15" customHeight="1">
      <c r="AG840" s="800" t="s">
        <v>3674</v>
      </c>
      <c r="AH840" t="s">
        <v>2617</v>
      </c>
      <c r="AI840" s="804">
        <v>0.59199999999999997</v>
      </c>
    </row>
    <row r="841" spans="33:35" s="3" customFormat="1" ht="15" customHeight="1">
      <c r="AG841" s="800" t="s">
        <v>3675</v>
      </c>
      <c r="AH841" t="s">
        <v>2618</v>
      </c>
      <c r="AI841" s="804">
        <v>0</v>
      </c>
    </row>
    <row r="842" spans="33:35" s="3" customFormat="1" ht="15" customHeight="1">
      <c r="AG842" s="800" t="s">
        <v>3676</v>
      </c>
      <c r="AH842" t="s">
        <v>2619</v>
      </c>
      <c r="AI842" s="804">
        <v>0.245</v>
      </c>
    </row>
    <row r="843" spans="33:35" s="3" customFormat="1" ht="15" customHeight="1">
      <c r="AG843" s="800" t="s">
        <v>3677</v>
      </c>
      <c r="AH843" t="s">
        <v>2620</v>
      </c>
      <c r="AI843" s="804">
        <v>0.47800000000000004</v>
      </c>
    </row>
    <row r="844" spans="33:35" s="3" customFormat="1" ht="15" customHeight="1">
      <c r="AG844" s="800" t="s">
        <v>3678</v>
      </c>
      <c r="AH844" t="s">
        <v>2621</v>
      </c>
      <c r="AI844" s="804">
        <v>0</v>
      </c>
    </row>
    <row r="845" spans="33:35" s="3" customFormat="1" ht="15" customHeight="1">
      <c r="AG845" s="800" t="s">
        <v>3679</v>
      </c>
      <c r="AH845" t="s">
        <v>2622</v>
      </c>
      <c r="AI845" s="804">
        <v>0.42000000000000004</v>
      </c>
    </row>
    <row r="846" spans="33:35" s="3" customFormat="1" ht="15" customHeight="1">
      <c r="AG846" s="800" t="s">
        <v>3680</v>
      </c>
      <c r="AH846" t="s">
        <v>2623</v>
      </c>
      <c r="AI846" s="804">
        <v>0</v>
      </c>
    </row>
    <row r="847" spans="33:35" s="3" customFormat="1" ht="15" customHeight="1">
      <c r="AG847" s="800" t="s">
        <v>3681</v>
      </c>
      <c r="AH847" t="s">
        <v>2624</v>
      </c>
      <c r="AI847" s="804">
        <v>0</v>
      </c>
    </row>
    <row r="848" spans="33:35" s="3" customFormat="1" ht="15" customHeight="1">
      <c r="AG848" s="800" t="s">
        <v>3682</v>
      </c>
      <c r="AH848" t="s">
        <v>2625</v>
      </c>
      <c r="AI848" s="804">
        <v>0</v>
      </c>
    </row>
    <row r="849" spans="33:35" s="3" customFormat="1" ht="15" customHeight="1">
      <c r="AG849" s="800" t="s">
        <v>3683</v>
      </c>
      <c r="AH849" t="s">
        <v>2626</v>
      </c>
      <c r="AI849" s="804">
        <v>0.65100000000000002</v>
      </c>
    </row>
    <row r="850" spans="33:35" s="3" customFormat="1" ht="15" customHeight="1">
      <c r="AG850" s="800" t="s">
        <v>3684</v>
      </c>
      <c r="AH850" t="s">
        <v>2627</v>
      </c>
      <c r="AI850" s="804">
        <v>0</v>
      </c>
    </row>
    <row r="851" spans="33:35" s="3" customFormat="1" ht="15" customHeight="1">
      <c r="AG851" s="800" t="s">
        <v>3685</v>
      </c>
      <c r="AH851" t="s">
        <v>2628</v>
      </c>
      <c r="AI851" s="804">
        <v>0.17300000000000001</v>
      </c>
    </row>
    <row r="852" spans="33:35" s="3" customFormat="1" ht="15" customHeight="1">
      <c r="AG852" s="800" t="s">
        <v>3686</v>
      </c>
      <c r="AH852" t="s">
        <v>2629</v>
      </c>
      <c r="AI852" s="804">
        <v>0.59599999999999997</v>
      </c>
    </row>
    <row r="853" spans="33:35" s="3" customFormat="1" ht="15" customHeight="1">
      <c r="AG853" s="800" t="s">
        <v>3687</v>
      </c>
      <c r="AH853" t="s">
        <v>2630</v>
      </c>
      <c r="AI853" s="804">
        <v>0.65300000000000002</v>
      </c>
    </row>
    <row r="854" spans="33:35" s="3" customFormat="1" ht="15" customHeight="1">
      <c r="AG854" s="800" t="s">
        <v>3688</v>
      </c>
      <c r="AH854" t="s">
        <v>2631</v>
      </c>
      <c r="AI854" s="804">
        <v>0.314</v>
      </c>
    </row>
    <row r="855" spans="33:35" s="3" customFormat="1" ht="15" customHeight="1">
      <c r="AG855" s="800" t="s">
        <v>3689</v>
      </c>
      <c r="AH855" t="s">
        <v>2632</v>
      </c>
      <c r="AI855" s="804">
        <v>0</v>
      </c>
    </row>
    <row r="856" spans="33:35" s="3" customFormat="1" ht="15" customHeight="1">
      <c r="AG856" s="800" t="s">
        <v>3690</v>
      </c>
      <c r="AH856" t="s">
        <v>2633</v>
      </c>
      <c r="AI856" s="804">
        <v>0.35499999999999998</v>
      </c>
    </row>
    <row r="857" spans="33:35" s="3" customFormat="1" ht="15" customHeight="1">
      <c r="AG857" s="800" t="s">
        <v>3691</v>
      </c>
      <c r="AH857" t="s">
        <v>2634</v>
      </c>
      <c r="AI857" s="804">
        <v>0</v>
      </c>
    </row>
    <row r="858" spans="33:35" s="3" customFormat="1" ht="15" customHeight="1">
      <c r="AG858" s="800" t="s">
        <v>3692</v>
      </c>
      <c r="AH858" t="s">
        <v>2635</v>
      </c>
      <c r="AI858" s="804">
        <v>0.33200000000000002</v>
      </c>
    </row>
    <row r="859" spans="33:35" s="3" customFormat="1" ht="15" customHeight="1">
      <c r="AG859" s="800" t="s">
        <v>3693</v>
      </c>
      <c r="AH859" t="s">
        <v>2636</v>
      </c>
      <c r="AI859" s="804">
        <v>0.48899999999999993</v>
      </c>
    </row>
    <row r="860" spans="33:35" s="3" customFormat="1" ht="15" customHeight="1">
      <c r="AG860" s="800" t="s">
        <v>3694</v>
      </c>
      <c r="AH860" t="s">
        <v>2637</v>
      </c>
      <c r="AI860" s="804">
        <v>0</v>
      </c>
    </row>
    <row r="861" spans="33:35" s="3" customFormat="1" ht="15" customHeight="1">
      <c r="AG861" s="800" t="s">
        <v>3695</v>
      </c>
      <c r="AH861" t="s">
        <v>2638</v>
      </c>
      <c r="AI861" s="804">
        <v>0</v>
      </c>
    </row>
    <row r="862" spans="33:35" s="3" customFormat="1" ht="15" customHeight="1">
      <c r="AG862" s="800" t="s">
        <v>3696</v>
      </c>
      <c r="AH862" t="s">
        <v>2639</v>
      </c>
      <c r="AI862" s="804">
        <v>0.13600000000000001</v>
      </c>
    </row>
    <row r="863" spans="33:35" s="3" customFormat="1" ht="15" customHeight="1">
      <c r="AG863" s="800" t="s">
        <v>3697</v>
      </c>
      <c r="AH863" t="s">
        <v>2640</v>
      </c>
      <c r="AI863" s="804">
        <v>0.27599999999999997</v>
      </c>
    </row>
    <row r="864" spans="33:35" s="3" customFormat="1" ht="15" customHeight="1">
      <c r="AG864" s="800" t="s">
        <v>3698</v>
      </c>
      <c r="AH864" t="s">
        <v>2641</v>
      </c>
      <c r="AI864" s="804">
        <v>0.20599999999999999</v>
      </c>
    </row>
    <row r="865" spans="33:35" s="3" customFormat="1" ht="15" customHeight="1">
      <c r="AG865" s="800" t="s">
        <v>3699</v>
      </c>
      <c r="AH865" t="s">
        <v>2642</v>
      </c>
      <c r="AI865" s="804">
        <v>0.27599999999999997</v>
      </c>
    </row>
    <row r="866" spans="33:35" s="3" customFormat="1" ht="15" customHeight="1">
      <c r="AG866" s="800" t="s">
        <v>3700</v>
      </c>
      <c r="AH866" t="s">
        <v>2643</v>
      </c>
      <c r="AI866" s="804">
        <v>0.34699999999999998</v>
      </c>
    </row>
    <row r="867" spans="33:35" s="3" customFormat="1" ht="15" customHeight="1">
      <c r="AG867" s="800" t="s">
        <v>3701</v>
      </c>
      <c r="AH867" t="s">
        <v>2644</v>
      </c>
      <c r="AI867" s="804">
        <v>0.36499999999999999</v>
      </c>
    </row>
    <row r="868" spans="33:35" s="3" customFormat="1" ht="15" customHeight="1">
      <c r="AG868" s="800" t="s">
        <v>3702</v>
      </c>
      <c r="AH868" t="s">
        <v>2645</v>
      </c>
      <c r="AI868" s="804">
        <v>0.25</v>
      </c>
    </row>
    <row r="869" spans="33:35" s="3" customFormat="1" ht="15" customHeight="1">
      <c r="AG869" s="800" t="s">
        <v>3703</v>
      </c>
      <c r="AH869" t="s">
        <v>2646</v>
      </c>
      <c r="AI869" s="804">
        <v>0.3</v>
      </c>
    </row>
    <row r="870" spans="33:35" s="3" customFormat="1" ht="15" customHeight="1">
      <c r="AG870" s="800" t="s">
        <v>3704</v>
      </c>
      <c r="AH870" t="s">
        <v>2647</v>
      </c>
      <c r="AI870" s="804">
        <v>0.16200000000000001</v>
      </c>
    </row>
    <row r="871" spans="33:35" s="3" customFormat="1" ht="15" customHeight="1">
      <c r="AG871" s="800" t="s">
        <v>3705</v>
      </c>
      <c r="AH871" t="s">
        <v>2648</v>
      </c>
      <c r="AI871" s="804">
        <v>0.42199999999999999</v>
      </c>
    </row>
    <row r="872" spans="33:35" s="3" customFormat="1" ht="15" customHeight="1">
      <c r="AG872" s="800" t="s">
        <v>3706</v>
      </c>
      <c r="AH872" t="s">
        <v>2649</v>
      </c>
      <c r="AI872" s="804">
        <v>0.36499999999999999</v>
      </c>
    </row>
    <row r="873" spans="33:35" s="3" customFormat="1" ht="15" customHeight="1">
      <c r="AG873" s="800" t="s">
        <v>3707</v>
      </c>
      <c r="AH873" t="s">
        <v>2650</v>
      </c>
      <c r="AI873" s="804">
        <v>4.7E-2</v>
      </c>
    </row>
    <row r="874" spans="33:35" s="3" customFormat="1" ht="15" customHeight="1">
      <c r="AG874" s="800" t="s">
        <v>3708</v>
      </c>
      <c r="AH874" t="s">
        <v>2651</v>
      </c>
      <c r="AI874" s="804">
        <v>0.19</v>
      </c>
    </row>
    <row r="875" spans="33:35" s="3" customFormat="1" ht="15" customHeight="1">
      <c r="AG875" s="800" t="s">
        <v>3709</v>
      </c>
      <c r="AH875" t="s">
        <v>2652</v>
      </c>
      <c r="AI875" s="804">
        <v>0.20399999999999999</v>
      </c>
    </row>
    <row r="876" spans="33:35" s="3" customFormat="1" ht="15" customHeight="1">
      <c r="AG876" s="800" t="s">
        <v>3710</v>
      </c>
      <c r="AH876" t="s">
        <v>2653</v>
      </c>
      <c r="AI876" s="804">
        <v>0</v>
      </c>
    </row>
    <row r="877" spans="33:35" s="3" customFormat="1" ht="15" customHeight="1">
      <c r="AG877" s="800" t="s">
        <v>3711</v>
      </c>
      <c r="AH877" t="s">
        <v>2654</v>
      </c>
      <c r="AI877" s="804">
        <v>0.26200000000000001</v>
      </c>
    </row>
    <row r="878" spans="33:35" s="3" customFormat="1" ht="15" customHeight="1">
      <c r="AG878" s="800" t="s">
        <v>3712</v>
      </c>
      <c r="AH878" t="s">
        <v>2655</v>
      </c>
      <c r="AI878" s="804">
        <v>0</v>
      </c>
    </row>
    <row r="879" spans="33:35" s="3" customFormat="1" ht="15" customHeight="1">
      <c r="AG879" s="800" t="s">
        <v>3713</v>
      </c>
      <c r="AH879" t="s">
        <v>2656</v>
      </c>
      <c r="AI879" s="804">
        <v>5.8000000000000003E-2</v>
      </c>
    </row>
    <row r="880" spans="33:35" s="3" customFormat="1" ht="15" customHeight="1">
      <c r="AG880" s="800" t="s">
        <v>3714</v>
      </c>
      <c r="AH880" t="s">
        <v>2657</v>
      </c>
      <c r="AI880" s="804">
        <v>0</v>
      </c>
    </row>
    <row r="881" spans="33:35" s="3" customFormat="1" ht="15" customHeight="1">
      <c r="AG881" s="800" t="s">
        <v>3715</v>
      </c>
      <c r="AH881" t="s">
        <v>2658</v>
      </c>
      <c r="AI881" s="804">
        <v>0.11799999999999999</v>
      </c>
    </row>
    <row r="882" spans="33:35" s="3" customFormat="1" ht="15" customHeight="1">
      <c r="AG882" s="800" t="s">
        <v>3716</v>
      </c>
      <c r="AH882" t="s">
        <v>2659</v>
      </c>
      <c r="AI882" s="804">
        <v>0.26899999999999996</v>
      </c>
    </row>
    <row r="883" spans="33:35" s="3" customFormat="1" ht="15" customHeight="1">
      <c r="AG883" s="800" t="s">
        <v>3717</v>
      </c>
      <c r="AH883" t="s">
        <v>2660</v>
      </c>
      <c r="AI883" s="804">
        <v>0.38400000000000001</v>
      </c>
    </row>
    <row r="884" spans="33:35" s="3" customFormat="1" ht="15" customHeight="1">
      <c r="AG884" s="800" t="s">
        <v>3718</v>
      </c>
      <c r="AH884" t="s">
        <v>2661</v>
      </c>
      <c r="AI884" s="804">
        <v>0</v>
      </c>
    </row>
    <row r="885" spans="33:35" s="3" customFormat="1" ht="15" customHeight="1">
      <c r="AG885" s="800" t="s">
        <v>3719</v>
      </c>
      <c r="AH885" t="s">
        <v>2662</v>
      </c>
      <c r="AI885" s="804">
        <v>0</v>
      </c>
    </row>
    <row r="886" spans="33:35" s="3" customFormat="1" ht="15" customHeight="1">
      <c r="AG886" s="800" t="s">
        <v>3720</v>
      </c>
      <c r="AH886" t="s">
        <v>2663</v>
      </c>
      <c r="AI886" s="804">
        <v>0</v>
      </c>
    </row>
    <row r="887" spans="33:35" s="3" customFormat="1" ht="15" customHeight="1">
      <c r="AG887" s="800" t="s">
        <v>3721</v>
      </c>
      <c r="AH887" t="s">
        <v>2664</v>
      </c>
      <c r="AI887" s="804">
        <v>0.314</v>
      </c>
    </row>
    <row r="888" spans="33:35" s="3" customFormat="1" ht="15" customHeight="1">
      <c r="AG888" s="800" t="s">
        <v>3722</v>
      </c>
      <c r="AH888" t="s">
        <v>2665</v>
      </c>
      <c r="AI888" s="804">
        <v>0.25900000000000001</v>
      </c>
    </row>
    <row r="889" spans="33:35" s="3" customFormat="1" ht="15" customHeight="1">
      <c r="AG889" s="800" t="s">
        <v>3723</v>
      </c>
      <c r="AH889" t="s">
        <v>2666</v>
      </c>
      <c r="AI889" s="804">
        <v>0</v>
      </c>
    </row>
    <row r="890" spans="33:35" s="3" customFormat="1" ht="15" customHeight="1">
      <c r="AG890" s="800" t="s">
        <v>3724</v>
      </c>
      <c r="AH890" t="s">
        <v>2667</v>
      </c>
      <c r="AI890" s="804">
        <v>0</v>
      </c>
    </row>
    <row r="891" spans="33:35" s="3" customFormat="1" ht="15" customHeight="1">
      <c r="AG891" s="800" t="s">
        <v>3725</v>
      </c>
      <c r="AH891" t="s">
        <v>2668</v>
      </c>
      <c r="AI891" s="804">
        <v>0</v>
      </c>
    </row>
    <row r="892" spans="33:35" s="3" customFormat="1" ht="15" customHeight="1">
      <c r="AG892" s="800" t="s">
        <v>3726</v>
      </c>
      <c r="AH892" t="s">
        <v>2669</v>
      </c>
      <c r="AI892" s="804">
        <v>0</v>
      </c>
    </row>
    <row r="893" spans="33:35" s="3" customFormat="1" ht="15" customHeight="1">
      <c r="AG893" s="800" t="s">
        <v>3727</v>
      </c>
      <c r="AH893" t="s">
        <v>2670</v>
      </c>
      <c r="AI893" s="804">
        <v>0</v>
      </c>
    </row>
    <row r="894" spans="33:35" s="3" customFormat="1" ht="15" customHeight="1">
      <c r="AG894" s="800" t="s">
        <v>3728</v>
      </c>
      <c r="AH894" t="s">
        <v>2671</v>
      </c>
      <c r="AI894" s="804">
        <v>0.51999999999999991</v>
      </c>
    </row>
    <row r="895" spans="33:35" s="3" customFormat="1" ht="15" customHeight="1">
      <c r="AG895" s="800" t="s">
        <v>3729</v>
      </c>
      <c r="AH895" t="s">
        <v>2672</v>
      </c>
      <c r="AI895" s="804">
        <v>0.34900000000000003</v>
      </c>
    </row>
    <row r="896" spans="33:35" s="3" customFormat="1" ht="15" customHeight="1">
      <c r="AG896" s="800" t="s">
        <v>3730</v>
      </c>
      <c r="AH896" t="s">
        <v>2673</v>
      </c>
      <c r="AI896" s="804">
        <v>0.46400000000000002</v>
      </c>
    </row>
    <row r="897" spans="33:35" s="3" customFormat="1" ht="15" customHeight="1">
      <c r="AG897" s="800" t="s">
        <v>3731</v>
      </c>
      <c r="AH897" t="s">
        <v>2674</v>
      </c>
      <c r="AI897" s="804">
        <v>0</v>
      </c>
    </row>
    <row r="898" spans="33:35" s="3" customFormat="1" ht="15" customHeight="1">
      <c r="AG898" s="800" t="s">
        <v>3732</v>
      </c>
      <c r="AH898" t="s">
        <v>2675</v>
      </c>
      <c r="AI898" s="804">
        <v>4.0000000000000001E-3</v>
      </c>
    </row>
    <row r="899" spans="33:35" s="3" customFormat="1" ht="15" customHeight="1">
      <c r="AG899" s="800" t="s">
        <v>3733</v>
      </c>
      <c r="AH899" t="s">
        <v>2676</v>
      </c>
      <c r="AI899" s="804">
        <v>9.0999999999999998E-2</v>
      </c>
    </row>
    <row r="900" spans="33:35" s="3" customFormat="1" ht="15" customHeight="1">
      <c r="AG900" s="800" t="s">
        <v>3734</v>
      </c>
      <c r="AH900" t="s">
        <v>2677</v>
      </c>
      <c r="AI900" s="804">
        <v>0.112</v>
      </c>
    </row>
    <row r="901" spans="33:35" s="3" customFormat="1" ht="15" customHeight="1">
      <c r="AG901" s="800" t="s">
        <v>3735</v>
      </c>
      <c r="AH901" t="s">
        <v>2678</v>
      </c>
      <c r="AI901" s="804">
        <v>0.92500000000000004</v>
      </c>
    </row>
    <row r="902" spans="33:35" s="3" customFormat="1" ht="15" customHeight="1">
      <c r="AG902" s="800" t="s">
        <v>3736</v>
      </c>
      <c r="AH902" t="s">
        <v>2679</v>
      </c>
      <c r="AI902" s="804">
        <v>0</v>
      </c>
    </row>
    <row r="903" spans="33:35" s="3" customFormat="1" ht="15" customHeight="1">
      <c r="AG903" s="800" t="s">
        <v>3737</v>
      </c>
      <c r="AH903" t="s">
        <v>2680</v>
      </c>
      <c r="AI903" s="804">
        <v>0.43600000000000005</v>
      </c>
    </row>
    <row r="904" spans="33:35" s="3" customFormat="1" ht="15" customHeight="1">
      <c r="AG904" s="800" t="s">
        <v>3738</v>
      </c>
      <c r="AH904" t="s">
        <v>2681</v>
      </c>
      <c r="AI904" s="804">
        <v>0</v>
      </c>
    </row>
    <row r="905" spans="33:35" s="3" customFormat="1" ht="15" customHeight="1">
      <c r="AG905" s="800" t="s">
        <v>3739</v>
      </c>
      <c r="AH905" t="s">
        <v>2682</v>
      </c>
      <c r="AI905" s="804">
        <v>0.56999999999999995</v>
      </c>
    </row>
    <row r="906" spans="33:35" s="3" customFormat="1" ht="15" customHeight="1">
      <c r="AG906" s="800" t="s">
        <v>3740</v>
      </c>
      <c r="AH906" t="s">
        <v>2683</v>
      </c>
      <c r="AI906" s="804">
        <v>0.495</v>
      </c>
    </row>
    <row r="907" spans="33:35" s="3" customFormat="1" ht="15" customHeight="1">
      <c r="AG907" s="800" t="s">
        <v>3741</v>
      </c>
      <c r="AH907" t="s">
        <v>2684</v>
      </c>
      <c r="AI907" s="804">
        <v>0.55699999999999994</v>
      </c>
    </row>
    <row r="908" spans="33:35" s="3" customFormat="1" ht="15" customHeight="1">
      <c r="AG908" s="800" t="s">
        <v>3742</v>
      </c>
      <c r="AH908" t="s">
        <v>2685</v>
      </c>
      <c r="AI908" s="804">
        <v>0</v>
      </c>
    </row>
    <row r="909" spans="33:35" s="3" customFormat="1" ht="15" customHeight="1">
      <c r="AG909" s="800" t="s">
        <v>3743</v>
      </c>
      <c r="AH909" t="s">
        <v>2686</v>
      </c>
      <c r="AI909" s="804">
        <v>0.253</v>
      </c>
    </row>
    <row r="910" spans="33:35" s="3" customFormat="1" ht="15" customHeight="1">
      <c r="AG910" s="800" t="s">
        <v>3744</v>
      </c>
      <c r="AH910" t="s">
        <v>2687</v>
      </c>
      <c r="AI910" s="804">
        <v>0.42199999999999999</v>
      </c>
    </row>
    <row r="911" spans="33:35" s="3" customFormat="1" ht="15" customHeight="1">
      <c r="AG911" s="800" t="s">
        <v>3745</v>
      </c>
      <c r="AH911" t="s">
        <v>2688</v>
      </c>
      <c r="AI911" s="804">
        <v>0</v>
      </c>
    </row>
    <row r="912" spans="33:35" s="3" customFormat="1" ht="15" customHeight="1">
      <c r="AG912" s="800" t="s">
        <v>3746</v>
      </c>
      <c r="AH912" t="s">
        <v>2689</v>
      </c>
      <c r="AI912" s="804">
        <v>0</v>
      </c>
    </row>
    <row r="913" spans="33:35" s="3" customFormat="1" ht="15" customHeight="1">
      <c r="AG913" s="800" t="s">
        <v>3747</v>
      </c>
      <c r="AH913" t="s">
        <v>2690</v>
      </c>
      <c r="AI913" s="804">
        <v>0</v>
      </c>
    </row>
    <row r="914" spans="33:35" s="3" customFormat="1" ht="15" customHeight="1">
      <c r="AG914" s="800" t="s">
        <v>3748</v>
      </c>
      <c r="AH914" t="s">
        <v>2691</v>
      </c>
      <c r="AI914" s="804">
        <v>0.48199999999999998</v>
      </c>
    </row>
    <row r="915" spans="33:35" s="3" customFormat="1" ht="15" customHeight="1">
      <c r="AG915" s="800" t="s">
        <v>3749</v>
      </c>
      <c r="AH915" t="s">
        <v>2692</v>
      </c>
      <c r="AI915" s="804">
        <v>0.45800000000000002</v>
      </c>
    </row>
    <row r="916" spans="33:35" s="3" customFormat="1" ht="15" customHeight="1">
      <c r="AG916" s="800" t="s">
        <v>3750</v>
      </c>
      <c r="AH916" t="s">
        <v>2693</v>
      </c>
      <c r="AI916" s="804">
        <v>0</v>
      </c>
    </row>
    <row r="917" spans="33:35" s="3" customFormat="1" ht="15" customHeight="1">
      <c r="AG917" s="800" t="s">
        <v>3751</v>
      </c>
      <c r="AH917" t="s">
        <v>2694</v>
      </c>
      <c r="AI917" s="804">
        <v>0</v>
      </c>
    </row>
    <row r="918" spans="33:35" s="3" customFormat="1" ht="15" customHeight="1">
      <c r="AG918" s="800" t="s">
        <v>3752</v>
      </c>
      <c r="AH918" t="s">
        <v>2695</v>
      </c>
      <c r="AI918" s="804">
        <v>0.34799999999999998</v>
      </c>
    </row>
    <row r="919" spans="33:35" s="3" customFormat="1" ht="15" customHeight="1">
      <c r="AG919" s="800" t="s">
        <v>3753</v>
      </c>
      <c r="AH919" t="s">
        <v>2696</v>
      </c>
      <c r="AI919" s="804">
        <v>0.34900000000000003</v>
      </c>
    </row>
    <row r="920" spans="33:35" s="3" customFormat="1" ht="15" customHeight="1">
      <c r="AG920" s="800" t="s">
        <v>3754</v>
      </c>
      <c r="AH920" t="s">
        <v>2697</v>
      </c>
      <c r="AI920" s="804">
        <v>0.29500000000000004</v>
      </c>
    </row>
    <row r="921" spans="33:35" s="3" customFormat="1" ht="15" customHeight="1">
      <c r="AG921" s="800" t="s">
        <v>3755</v>
      </c>
      <c r="AH921" t="s">
        <v>2698</v>
      </c>
      <c r="AI921" s="804">
        <v>0</v>
      </c>
    </row>
    <row r="922" spans="33:35" s="3" customFormat="1" ht="15" customHeight="1">
      <c r="AG922" s="800" t="s">
        <v>3756</v>
      </c>
      <c r="AH922" t="s">
        <v>2699</v>
      </c>
      <c r="AI922" s="804">
        <v>0.501</v>
      </c>
    </row>
    <row r="923" spans="33:35" s="3" customFormat="1" ht="15" customHeight="1">
      <c r="AG923" s="800" t="s">
        <v>3757</v>
      </c>
      <c r="AH923" t="s">
        <v>2700</v>
      </c>
      <c r="AI923" s="804">
        <v>0.1</v>
      </c>
    </row>
    <row r="924" spans="33:35" s="3" customFormat="1" ht="15" customHeight="1">
      <c r="AG924" s="800" t="s">
        <v>3758</v>
      </c>
      <c r="AH924" t="s">
        <v>2701</v>
      </c>
      <c r="AI924" s="804">
        <v>0</v>
      </c>
    </row>
    <row r="925" spans="33:35" s="3" customFormat="1" ht="15" customHeight="1">
      <c r="AG925" s="800" t="s">
        <v>3759</v>
      </c>
      <c r="AH925" t="s">
        <v>2702</v>
      </c>
      <c r="AI925" s="804">
        <v>0.21299999999999999</v>
      </c>
    </row>
    <row r="926" spans="33:35" s="3" customFormat="1" ht="15" customHeight="1">
      <c r="AG926" s="800" t="s">
        <v>3760</v>
      </c>
      <c r="AH926" t="s">
        <v>2703</v>
      </c>
      <c r="AI926" s="804">
        <v>0</v>
      </c>
    </row>
    <row r="927" spans="33:35" s="3" customFormat="1" ht="15" customHeight="1">
      <c r="AG927" s="800" t="s">
        <v>3761</v>
      </c>
      <c r="AH927" t="s">
        <v>2704</v>
      </c>
      <c r="AI927" s="804">
        <v>0</v>
      </c>
    </row>
    <row r="928" spans="33:35" s="3" customFormat="1" ht="15" customHeight="1">
      <c r="AG928" s="800" t="s">
        <v>3762</v>
      </c>
      <c r="AH928" t="s">
        <v>2705</v>
      </c>
      <c r="AI928" s="804">
        <v>0</v>
      </c>
    </row>
    <row r="929" spans="33:35" s="3" customFormat="1" ht="15" customHeight="1">
      <c r="AG929" s="800" t="s">
        <v>3763</v>
      </c>
      <c r="AH929" t="s">
        <v>2706</v>
      </c>
      <c r="AI929" s="804">
        <v>0</v>
      </c>
    </row>
    <row r="930" spans="33:35" s="3" customFormat="1" ht="15" customHeight="1">
      <c r="AG930" s="800" t="s">
        <v>3764</v>
      </c>
      <c r="AH930" t="s">
        <v>2707</v>
      </c>
      <c r="AI930" s="804">
        <v>0</v>
      </c>
    </row>
    <row r="931" spans="33:35" s="3" customFormat="1" ht="15" customHeight="1">
      <c r="AG931" s="800" t="s">
        <v>3765</v>
      </c>
      <c r="AH931" t="s">
        <v>2708</v>
      </c>
      <c r="AI931" s="804">
        <v>0.50800000000000001</v>
      </c>
    </row>
    <row r="932" spans="33:35" s="3" customFormat="1" ht="15" customHeight="1">
      <c r="AG932" s="800" t="s">
        <v>3766</v>
      </c>
      <c r="AH932" t="s">
        <v>2709</v>
      </c>
      <c r="AI932" s="804">
        <v>0.39800000000000002</v>
      </c>
    </row>
    <row r="933" spans="33:35" s="3" customFormat="1" ht="15" customHeight="1">
      <c r="AG933" s="800" t="s">
        <v>3767</v>
      </c>
      <c r="AH933" t="s">
        <v>2710</v>
      </c>
      <c r="AI933" s="804">
        <v>0</v>
      </c>
    </row>
    <row r="934" spans="33:35" s="3" customFormat="1" ht="15" customHeight="1">
      <c r="AG934" s="800" t="s">
        <v>3768</v>
      </c>
      <c r="AH934" t="s">
        <v>2711</v>
      </c>
      <c r="AI934" s="804">
        <v>0</v>
      </c>
    </row>
    <row r="935" spans="33:35" s="3" customFormat="1" ht="15" customHeight="1">
      <c r="AG935" s="800" t="s">
        <v>3769</v>
      </c>
      <c r="AH935" t="s">
        <v>2712</v>
      </c>
      <c r="AI935" s="804">
        <v>0.42399999999999999</v>
      </c>
    </row>
    <row r="936" spans="33:35" s="3" customFormat="1" ht="15" customHeight="1">
      <c r="AG936" s="800" t="s">
        <v>3770</v>
      </c>
      <c r="AH936" t="s">
        <v>2713</v>
      </c>
      <c r="AI936" s="804">
        <v>1.2589999999999999</v>
      </c>
    </row>
    <row r="937" spans="33:35" s="3" customFormat="1" ht="15" customHeight="1">
      <c r="AG937" s="800" t="s">
        <v>3771</v>
      </c>
      <c r="AH937" t="s">
        <v>2714</v>
      </c>
      <c r="AI937" s="804">
        <v>0.39900000000000002</v>
      </c>
    </row>
    <row r="938" spans="33:35" s="3" customFormat="1" ht="15" customHeight="1">
      <c r="AG938" s="800" t="s">
        <v>3772</v>
      </c>
      <c r="AH938" t="s">
        <v>2715</v>
      </c>
      <c r="AI938" s="804">
        <v>0.29899999999999999</v>
      </c>
    </row>
    <row r="939" spans="33:35" s="3" customFormat="1" ht="15" customHeight="1">
      <c r="AG939" s="800" t="s">
        <v>3773</v>
      </c>
      <c r="AH939" t="s">
        <v>2716</v>
      </c>
      <c r="AI939" s="804">
        <v>0.19900000000000001</v>
      </c>
    </row>
    <row r="940" spans="33:35" s="3" customFormat="1" ht="15" customHeight="1">
      <c r="AG940" s="800" t="s">
        <v>3774</v>
      </c>
      <c r="AH940" t="s">
        <v>2717</v>
      </c>
      <c r="AI940" s="804">
        <v>0</v>
      </c>
    </row>
    <row r="941" spans="33:35" s="3" customFormat="1" ht="15" customHeight="1">
      <c r="AG941" s="800" t="s">
        <v>3775</v>
      </c>
      <c r="AH941" t="s">
        <v>2718</v>
      </c>
      <c r="AI941" s="804">
        <v>0.45</v>
      </c>
    </row>
    <row r="942" spans="33:35" s="3" customFormat="1" ht="15" customHeight="1">
      <c r="AG942" s="800" t="s">
        <v>3776</v>
      </c>
      <c r="AH942" t="s">
        <v>2719</v>
      </c>
      <c r="AI942" s="804">
        <v>0.315</v>
      </c>
    </row>
    <row r="943" spans="33:35" s="3" customFormat="1" ht="15" customHeight="1">
      <c r="AG943" s="800" t="s">
        <v>3777</v>
      </c>
      <c r="AH943" t="s">
        <v>2720</v>
      </c>
      <c r="AI943" s="804">
        <v>0.23499999999999999</v>
      </c>
    </row>
    <row r="944" spans="33:35" s="3" customFormat="1" ht="15" customHeight="1">
      <c r="AG944" s="800" t="s">
        <v>3778</v>
      </c>
      <c r="AH944" t="s">
        <v>2721</v>
      </c>
      <c r="AI944" s="804">
        <v>0.42199999999999999</v>
      </c>
    </row>
    <row r="945" spans="33:35" s="3" customFormat="1" ht="15" customHeight="1">
      <c r="AG945" s="800" t="s">
        <v>3779</v>
      </c>
      <c r="AH945" t="s">
        <v>2722</v>
      </c>
      <c r="AI945" s="804">
        <v>0.33799999999999997</v>
      </c>
    </row>
    <row r="946" spans="33:35" s="3" customFormat="1" ht="15" customHeight="1">
      <c r="AG946" s="800" t="s">
        <v>3780</v>
      </c>
      <c r="AH946" t="s">
        <v>2723</v>
      </c>
      <c r="AI946" s="804">
        <v>0</v>
      </c>
    </row>
    <row r="947" spans="33:35" s="3" customFormat="1" ht="15" customHeight="1">
      <c r="AG947" s="800" t="s">
        <v>3781</v>
      </c>
      <c r="AH947" t="s">
        <v>2724</v>
      </c>
      <c r="AI947" s="804">
        <v>0.40499999999999997</v>
      </c>
    </row>
    <row r="948" spans="33:35" s="3" customFormat="1" ht="15" customHeight="1">
      <c r="AG948" s="800" t="s">
        <v>3782</v>
      </c>
      <c r="AH948" t="s">
        <v>2725</v>
      </c>
      <c r="AI948" s="804">
        <v>0.42399999999999999</v>
      </c>
    </row>
    <row r="949" spans="33:35" s="3" customFormat="1" ht="15" customHeight="1">
      <c r="AG949" s="800" t="s">
        <v>3783</v>
      </c>
      <c r="AH949" t="s">
        <v>2726</v>
      </c>
      <c r="AI949" s="804">
        <v>0</v>
      </c>
    </row>
    <row r="950" spans="33:35" s="3" customFormat="1" ht="15" customHeight="1">
      <c r="AG950" s="800" t="s">
        <v>3784</v>
      </c>
      <c r="AH950" t="s">
        <v>2727</v>
      </c>
      <c r="AI950" s="804">
        <v>0.309</v>
      </c>
    </row>
    <row r="951" spans="33:35" s="3" customFormat="1" ht="15" customHeight="1">
      <c r="AG951" s="800" t="s">
        <v>3785</v>
      </c>
      <c r="AH951" t="s">
        <v>2728</v>
      </c>
      <c r="AI951" s="804">
        <v>0</v>
      </c>
    </row>
    <row r="952" spans="33:35" s="3" customFormat="1" ht="15" customHeight="1">
      <c r="AG952" s="800" t="s">
        <v>3786</v>
      </c>
      <c r="AH952" t="s">
        <v>2729</v>
      </c>
      <c r="AI952" s="804">
        <v>0.59599999999999997</v>
      </c>
    </row>
    <row r="953" spans="33:35" s="3" customFormat="1" ht="15" customHeight="1">
      <c r="AG953" s="800" t="s">
        <v>3787</v>
      </c>
      <c r="AH953" t="s">
        <v>2730</v>
      </c>
      <c r="AI953" s="804">
        <v>0</v>
      </c>
    </row>
    <row r="954" spans="33:35" s="3" customFormat="1" ht="15" customHeight="1">
      <c r="AG954" s="800" t="s">
        <v>3788</v>
      </c>
      <c r="AH954" t="s">
        <v>2731</v>
      </c>
      <c r="AI954" s="804">
        <v>0</v>
      </c>
    </row>
    <row r="955" spans="33:35" s="3" customFormat="1" ht="15" customHeight="1">
      <c r="AG955" s="800" t="s">
        <v>3789</v>
      </c>
      <c r="AH955" t="s">
        <v>2732</v>
      </c>
      <c r="AI955" s="804">
        <v>0.29899999999999999</v>
      </c>
    </row>
    <row r="956" spans="33:35" s="3" customFormat="1" ht="15" customHeight="1">
      <c r="AG956" s="800" t="s">
        <v>3790</v>
      </c>
      <c r="AH956" t="s">
        <v>2733</v>
      </c>
      <c r="AI956" s="804">
        <v>0.27200000000000002</v>
      </c>
    </row>
    <row r="957" spans="33:35" s="3" customFormat="1" ht="15" customHeight="1">
      <c r="AG957" s="800" t="s">
        <v>3791</v>
      </c>
      <c r="AH957" t="s">
        <v>2734</v>
      </c>
      <c r="AI957" s="804">
        <v>0.48399999999999999</v>
      </c>
    </row>
    <row r="958" spans="33:35" s="3" customFormat="1" ht="15" customHeight="1">
      <c r="AG958" s="800" t="s">
        <v>3792</v>
      </c>
      <c r="AH958" t="s">
        <v>2735</v>
      </c>
      <c r="AI958" s="804">
        <v>0</v>
      </c>
    </row>
    <row r="959" spans="33:35" s="3" customFormat="1" ht="15" customHeight="1">
      <c r="AG959" s="800" t="s">
        <v>3793</v>
      </c>
      <c r="AH959" t="s">
        <v>2736</v>
      </c>
      <c r="AI959" s="804">
        <v>0.755</v>
      </c>
    </row>
    <row r="960" spans="33:35" s="3" customFormat="1" ht="15" customHeight="1">
      <c r="AG960" s="800" t="s">
        <v>3794</v>
      </c>
      <c r="AH960" t="s">
        <v>2737</v>
      </c>
      <c r="AI960" s="804">
        <v>0</v>
      </c>
    </row>
    <row r="961" spans="33:35" s="3" customFormat="1" ht="15" customHeight="1">
      <c r="AG961" s="800" t="s">
        <v>3795</v>
      </c>
      <c r="AH961" t="s">
        <v>2738</v>
      </c>
      <c r="AI961" s="804">
        <v>0.56499999999999995</v>
      </c>
    </row>
    <row r="962" spans="33:35" s="3" customFormat="1" ht="15" customHeight="1">
      <c r="AG962" s="800" t="s">
        <v>3796</v>
      </c>
      <c r="AH962" t="s">
        <v>2739</v>
      </c>
      <c r="AI962" s="804">
        <v>0</v>
      </c>
    </row>
    <row r="963" spans="33:35" s="3" customFormat="1" ht="15" customHeight="1">
      <c r="AG963" s="800" t="s">
        <v>3797</v>
      </c>
      <c r="AH963" t="s">
        <v>2740</v>
      </c>
      <c r="AI963" s="804">
        <v>0.52400000000000002</v>
      </c>
    </row>
    <row r="964" spans="33:35" s="3" customFormat="1" ht="15" customHeight="1">
      <c r="AG964" s="800" t="s">
        <v>3798</v>
      </c>
      <c r="AH964" t="s">
        <v>2741</v>
      </c>
      <c r="AI964" s="804">
        <v>0</v>
      </c>
    </row>
    <row r="965" spans="33:35" s="3" customFormat="1" ht="15" customHeight="1">
      <c r="AG965" s="800" t="s">
        <v>3799</v>
      </c>
      <c r="AH965" t="s">
        <v>2742</v>
      </c>
      <c r="AI965" s="804">
        <v>0</v>
      </c>
    </row>
    <row r="966" spans="33:35" s="3" customFormat="1" ht="15" customHeight="1">
      <c r="AG966" s="800" t="s">
        <v>3800</v>
      </c>
      <c r="AH966" t="s">
        <v>2743</v>
      </c>
      <c r="AI966" s="804">
        <v>0.307</v>
      </c>
    </row>
    <row r="967" spans="33:35" s="3" customFormat="1" ht="15" customHeight="1">
      <c r="AG967" s="800" t="s">
        <v>3801</v>
      </c>
      <c r="AH967" t="s">
        <v>2744</v>
      </c>
      <c r="AI967" s="804">
        <v>0</v>
      </c>
    </row>
    <row r="968" spans="33:35" s="3" customFormat="1" ht="15" customHeight="1">
      <c r="AG968" s="800" t="s">
        <v>3802</v>
      </c>
      <c r="AH968" t="s">
        <v>2745</v>
      </c>
      <c r="AI968" s="804">
        <v>0.37</v>
      </c>
    </row>
    <row r="969" spans="33:35" s="3" customFormat="1" ht="15" customHeight="1">
      <c r="AG969" s="800" t="s">
        <v>3803</v>
      </c>
      <c r="AH969" t="s">
        <v>2746</v>
      </c>
      <c r="AI969" s="804">
        <v>0.53500000000000003</v>
      </c>
    </row>
    <row r="970" spans="33:35" s="3" customFormat="1" ht="15" customHeight="1">
      <c r="AG970" s="800" t="s">
        <v>3804</v>
      </c>
      <c r="AH970" t="s">
        <v>2747</v>
      </c>
      <c r="AI970" s="804">
        <v>0</v>
      </c>
    </row>
    <row r="971" spans="33:35" s="3" customFormat="1" ht="15" customHeight="1">
      <c r="AG971" s="800" t="s">
        <v>3805</v>
      </c>
      <c r="AH971" t="s">
        <v>2748</v>
      </c>
      <c r="AI971" s="804">
        <v>0.55000000000000004</v>
      </c>
    </row>
    <row r="972" spans="33:35" s="3" customFormat="1" ht="15" customHeight="1">
      <c r="AG972" s="800" t="s">
        <v>3806</v>
      </c>
      <c r="AH972" t="s">
        <v>2749</v>
      </c>
      <c r="AI972" s="804">
        <v>0</v>
      </c>
    </row>
    <row r="973" spans="33:35" s="3" customFormat="1" ht="15" customHeight="1">
      <c r="AG973" s="800" t="s">
        <v>3807</v>
      </c>
      <c r="AH973" t="s">
        <v>2750</v>
      </c>
      <c r="AI973" s="804">
        <v>0</v>
      </c>
    </row>
    <row r="974" spans="33:35" s="3" customFormat="1" ht="15" customHeight="1">
      <c r="AG974" s="800" t="s">
        <v>3808</v>
      </c>
      <c r="AH974" t="s">
        <v>2751</v>
      </c>
      <c r="AI974" s="804">
        <v>0</v>
      </c>
    </row>
    <row r="975" spans="33:35" s="3" customFormat="1" ht="15" customHeight="1">
      <c r="AG975" s="800" t="s">
        <v>3809</v>
      </c>
      <c r="AH975" t="s">
        <v>2752</v>
      </c>
      <c r="AI975" s="804">
        <v>0</v>
      </c>
    </row>
    <row r="976" spans="33:35" s="3" customFormat="1" ht="15" customHeight="1">
      <c r="AG976" s="800" t="s">
        <v>3810</v>
      </c>
      <c r="AH976" t="s">
        <v>2753</v>
      </c>
      <c r="AI976" s="804">
        <v>0</v>
      </c>
    </row>
    <row r="977" spans="33:35" s="3" customFormat="1" ht="15" customHeight="1">
      <c r="AG977" s="800" t="s">
        <v>3811</v>
      </c>
      <c r="AH977" t="s">
        <v>2754</v>
      </c>
      <c r="AI977" s="804">
        <v>0.36799999999999999</v>
      </c>
    </row>
    <row r="978" spans="33:35" s="3" customFormat="1" ht="15" customHeight="1">
      <c r="AG978" s="800" t="s">
        <v>3812</v>
      </c>
      <c r="AH978" t="s">
        <v>2755</v>
      </c>
      <c r="AI978" s="804">
        <v>0</v>
      </c>
    </row>
    <row r="979" spans="33:35" s="3" customFormat="1" ht="15" customHeight="1">
      <c r="AG979" s="800" t="s">
        <v>3813</v>
      </c>
      <c r="AH979" t="s">
        <v>2756</v>
      </c>
      <c r="AI979" s="804">
        <v>0</v>
      </c>
    </row>
    <row r="980" spans="33:35" s="3" customFormat="1" ht="15" customHeight="1">
      <c r="AG980" s="800" t="s">
        <v>3814</v>
      </c>
      <c r="AH980" t="s">
        <v>2757</v>
      </c>
      <c r="AI980" s="804">
        <v>0.42799999999999999</v>
      </c>
    </row>
    <row r="981" spans="33:35" s="3" customFormat="1" ht="15" customHeight="1">
      <c r="AG981" s="800" t="s">
        <v>3815</v>
      </c>
      <c r="AH981" t="s">
        <v>2758</v>
      </c>
      <c r="AI981" s="804">
        <v>0</v>
      </c>
    </row>
    <row r="982" spans="33:35" s="3" customFormat="1" ht="15" customHeight="1">
      <c r="AG982" s="800" t="s">
        <v>3816</v>
      </c>
      <c r="AH982" t="s">
        <v>2759</v>
      </c>
      <c r="AI982" s="804">
        <v>0.42000000000000004</v>
      </c>
    </row>
    <row r="983" spans="33:35" s="3" customFormat="1" ht="15" customHeight="1">
      <c r="AG983" s="800" t="s">
        <v>3817</v>
      </c>
      <c r="AH983" t="s">
        <v>2760</v>
      </c>
      <c r="AI983" s="804">
        <v>0</v>
      </c>
    </row>
    <row r="984" spans="33:35" s="3" customFormat="1" ht="15" customHeight="1">
      <c r="AG984" s="800" t="s">
        <v>3818</v>
      </c>
      <c r="AH984" t="s">
        <v>2761</v>
      </c>
      <c r="AI984" s="804">
        <v>0</v>
      </c>
    </row>
    <row r="985" spans="33:35" s="3" customFormat="1" ht="15" customHeight="1">
      <c r="AG985" s="800" t="s">
        <v>3819</v>
      </c>
      <c r="AH985" t="s">
        <v>2762</v>
      </c>
      <c r="AI985" s="804">
        <v>0</v>
      </c>
    </row>
    <row r="986" spans="33:35" s="3" customFormat="1" ht="15" customHeight="1">
      <c r="AG986" s="800" t="s">
        <v>3820</v>
      </c>
      <c r="AH986" t="s">
        <v>2763</v>
      </c>
      <c r="AI986" s="804">
        <v>0</v>
      </c>
    </row>
    <row r="987" spans="33:35" s="3" customFormat="1" ht="15" customHeight="1">
      <c r="AG987" s="800" t="s">
        <v>3821</v>
      </c>
      <c r="AH987" t="s">
        <v>2764</v>
      </c>
      <c r="AI987" s="804">
        <v>0.63900000000000001</v>
      </c>
    </row>
    <row r="988" spans="33:35" s="3" customFormat="1" ht="15" customHeight="1">
      <c r="AG988" s="800" t="s">
        <v>3822</v>
      </c>
      <c r="AH988" t="s">
        <v>2765</v>
      </c>
      <c r="AI988" s="804">
        <v>0.39800000000000002</v>
      </c>
    </row>
    <row r="989" spans="33:35" s="3" customFormat="1" ht="15" customHeight="1">
      <c r="AG989" s="800" t="s">
        <v>3823</v>
      </c>
      <c r="AH989" t="s">
        <v>2766</v>
      </c>
      <c r="AI989" s="804">
        <v>0</v>
      </c>
    </row>
    <row r="990" spans="33:35" s="3" customFormat="1" ht="15" customHeight="1">
      <c r="AG990" s="800" t="s">
        <v>3824</v>
      </c>
      <c r="AH990" t="s">
        <v>2767</v>
      </c>
      <c r="AI990" s="804">
        <v>0</v>
      </c>
    </row>
    <row r="991" spans="33:35" s="3" customFormat="1" ht="15" customHeight="1">
      <c r="AG991" s="800" t="s">
        <v>3825</v>
      </c>
      <c r="AH991" t="s">
        <v>2768</v>
      </c>
      <c r="AI991" s="804">
        <v>0</v>
      </c>
    </row>
    <row r="992" spans="33:35" s="3" customFormat="1" ht="15" customHeight="1">
      <c r="AG992" s="800" t="s">
        <v>3826</v>
      </c>
      <c r="AH992" t="s">
        <v>2769</v>
      </c>
      <c r="AI992" s="804">
        <v>0</v>
      </c>
    </row>
    <row r="993" spans="33:35" s="3" customFormat="1" ht="15" customHeight="1">
      <c r="AG993" s="800" t="s">
        <v>3827</v>
      </c>
      <c r="AH993" t="s">
        <v>2770</v>
      </c>
      <c r="AI993" s="804">
        <v>0</v>
      </c>
    </row>
    <row r="994" spans="33:35" s="3" customFormat="1" ht="15" customHeight="1">
      <c r="AG994" s="800" t="s">
        <v>3828</v>
      </c>
      <c r="AH994" t="s">
        <v>2771</v>
      </c>
      <c r="AI994" s="804">
        <v>0</v>
      </c>
    </row>
    <row r="995" spans="33:35" s="3" customFormat="1" ht="15" customHeight="1">
      <c r="AG995" s="800" t="s">
        <v>3829</v>
      </c>
      <c r="AH995" t="s">
        <v>2772</v>
      </c>
      <c r="AI995" s="804">
        <v>0.61899999999999999</v>
      </c>
    </row>
    <row r="996" spans="33:35" s="3" customFormat="1" ht="15" customHeight="1">
      <c r="AG996" s="800" t="s">
        <v>3830</v>
      </c>
      <c r="AH996" t="s">
        <v>2773</v>
      </c>
      <c r="AI996" s="804">
        <v>0</v>
      </c>
    </row>
    <row r="997" spans="33:35" s="3" customFormat="1" ht="15" customHeight="1">
      <c r="AG997" s="800" t="s">
        <v>3831</v>
      </c>
      <c r="AH997" t="s">
        <v>2774</v>
      </c>
      <c r="AI997" s="804">
        <v>0.12999999999999998</v>
      </c>
    </row>
    <row r="998" spans="33:35" s="3" customFormat="1" ht="15" customHeight="1">
      <c r="AG998" s="800" t="s">
        <v>3832</v>
      </c>
      <c r="AH998" t="s">
        <v>2775</v>
      </c>
      <c r="AI998" s="804">
        <v>0.23699999999999999</v>
      </c>
    </row>
    <row r="999" spans="33:35" s="3" customFormat="1" ht="15" customHeight="1">
      <c r="AG999" s="800" t="s">
        <v>3833</v>
      </c>
      <c r="AH999" t="s">
        <v>2776</v>
      </c>
      <c r="AI999" s="804">
        <v>0.25900000000000001</v>
      </c>
    </row>
    <row r="1000" spans="33:35" s="3" customFormat="1" ht="15" customHeight="1">
      <c r="AG1000" s="800" t="s">
        <v>3834</v>
      </c>
      <c r="AH1000" t="s">
        <v>2777</v>
      </c>
      <c r="AI1000" s="804">
        <v>0.30099999999999999</v>
      </c>
    </row>
    <row r="1001" spans="33:35" s="3" customFormat="1" ht="15" customHeight="1">
      <c r="AG1001" s="800" t="s">
        <v>3835</v>
      </c>
      <c r="AH1001" t="s">
        <v>2778</v>
      </c>
      <c r="AI1001" s="804">
        <v>0.32600000000000001</v>
      </c>
    </row>
    <row r="1002" spans="33:35" s="3" customFormat="1" ht="15" customHeight="1">
      <c r="AG1002" s="800" t="s">
        <v>3836</v>
      </c>
      <c r="AH1002" t="s">
        <v>2779</v>
      </c>
      <c r="AI1002" s="804">
        <v>0.42199999999999999</v>
      </c>
    </row>
    <row r="1003" spans="33:35" s="3" customFormat="1" ht="15" customHeight="1">
      <c r="AG1003" s="800" t="s">
        <v>3837</v>
      </c>
      <c r="AH1003" t="s">
        <v>2780</v>
      </c>
      <c r="AI1003" s="804">
        <v>0</v>
      </c>
    </row>
    <row r="1004" spans="33:35" s="3" customFormat="1" ht="15" customHeight="1">
      <c r="AG1004" s="800" t="s">
        <v>3838</v>
      </c>
      <c r="AH1004" t="s">
        <v>2781</v>
      </c>
      <c r="AI1004" s="804">
        <v>0</v>
      </c>
    </row>
    <row r="1005" spans="33:35" s="3" customFormat="1" ht="15" customHeight="1">
      <c r="AG1005" s="800" t="s">
        <v>3839</v>
      </c>
      <c r="AH1005" t="s">
        <v>2782</v>
      </c>
      <c r="AI1005" s="804">
        <v>0.42199999999999999</v>
      </c>
    </row>
    <row r="1006" spans="33:35" s="3" customFormat="1" ht="15" customHeight="1">
      <c r="AG1006" s="800" t="s">
        <v>3840</v>
      </c>
      <c r="AH1006" t="s">
        <v>2783</v>
      </c>
      <c r="AI1006" s="804">
        <v>0</v>
      </c>
    </row>
    <row r="1007" spans="33:35" s="3" customFormat="1" ht="15" customHeight="1">
      <c r="AG1007" s="800" t="s">
        <v>3841</v>
      </c>
      <c r="AH1007" t="s">
        <v>2784</v>
      </c>
      <c r="AI1007" s="804">
        <v>0</v>
      </c>
    </row>
    <row r="1008" spans="33:35" s="3" customFormat="1" ht="15" customHeight="1">
      <c r="AG1008" s="800" t="s">
        <v>3842</v>
      </c>
      <c r="AH1008" t="s">
        <v>2785</v>
      </c>
      <c r="AI1008" s="804">
        <v>0.437</v>
      </c>
    </row>
    <row r="1009" spans="33:35" s="3" customFormat="1" ht="15" customHeight="1">
      <c r="AG1009" s="800" t="s">
        <v>3843</v>
      </c>
      <c r="AH1009" t="s">
        <v>2786</v>
      </c>
      <c r="AI1009" s="804">
        <v>0.41899999999999998</v>
      </c>
    </row>
    <row r="1010" spans="33:35" s="3" customFormat="1" ht="15" customHeight="1">
      <c r="AG1010" s="800" t="s">
        <v>3844</v>
      </c>
      <c r="AH1010" t="s">
        <v>2787</v>
      </c>
      <c r="AI1010" s="804">
        <v>0.52899999999999991</v>
      </c>
    </row>
    <row r="1011" spans="33:35" s="3" customFormat="1" ht="15" customHeight="1">
      <c r="AG1011" s="800" t="s">
        <v>3845</v>
      </c>
      <c r="AH1011" t="s">
        <v>2788</v>
      </c>
      <c r="AI1011" s="804">
        <v>0</v>
      </c>
    </row>
    <row r="1012" spans="33:35" s="3" customFormat="1" ht="15" customHeight="1">
      <c r="AG1012" s="800" t="s">
        <v>3846</v>
      </c>
      <c r="AH1012" t="s">
        <v>2789</v>
      </c>
      <c r="AI1012" s="804">
        <v>0</v>
      </c>
    </row>
    <row r="1013" spans="33:35" s="3" customFormat="1" ht="15" customHeight="1">
      <c r="AG1013" s="800" t="s">
        <v>3847</v>
      </c>
      <c r="AH1013" t="s">
        <v>2790</v>
      </c>
      <c r="AI1013" s="804">
        <v>0.1</v>
      </c>
    </row>
    <row r="1014" spans="33:35" s="3" customFormat="1" ht="15" customHeight="1">
      <c r="AG1014" s="800" t="s">
        <v>3848</v>
      </c>
      <c r="AH1014" t="s">
        <v>2791</v>
      </c>
      <c r="AI1014" s="804">
        <v>0.25</v>
      </c>
    </row>
    <row r="1015" spans="33:35" s="3" customFormat="1" ht="15" customHeight="1">
      <c r="AG1015" s="800" t="s">
        <v>3849</v>
      </c>
      <c r="AH1015" t="s">
        <v>2792</v>
      </c>
      <c r="AI1015" s="804">
        <v>0.69200000000000006</v>
      </c>
    </row>
    <row r="1016" spans="33:35" s="3" customFormat="1" ht="15" customHeight="1">
      <c r="AG1016" s="800" t="s">
        <v>3850</v>
      </c>
      <c r="AH1016" t="s">
        <v>2793</v>
      </c>
      <c r="AI1016" s="804">
        <v>0</v>
      </c>
    </row>
    <row r="1017" spans="33:35" s="3" customFormat="1" ht="15" customHeight="1">
      <c r="AG1017" s="800" t="s">
        <v>3851</v>
      </c>
      <c r="AH1017" t="s">
        <v>2794</v>
      </c>
      <c r="AI1017" s="804">
        <v>0</v>
      </c>
    </row>
    <row r="1018" spans="33:35" s="3" customFormat="1" ht="15" customHeight="1">
      <c r="AG1018" s="800" t="s">
        <v>3852</v>
      </c>
      <c r="AH1018" t="s">
        <v>2795</v>
      </c>
      <c r="AI1018" s="804">
        <v>0.42499999999999999</v>
      </c>
    </row>
    <row r="1019" spans="33:35" s="3" customFormat="1" ht="15" customHeight="1">
      <c r="AG1019" s="800" t="s">
        <v>3853</v>
      </c>
      <c r="AH1019" t="s">
        <v>2796</v>
      </c>
      <c r="AI1019" s="804">
        <v>0.58799999999999997</v>
      </c>
    </row>
    <row r="1020" spans="33:35" s="3" customFormat="1" ht="15" customHeight="1">
      <c r="AG1020" s="800" t="s">
        <v>3854</v>
      </c>
      <c r="AH1020" t="s">
        <v>2797</v>
      </c>
      <c r="AI1020" s="804">
        <v>0.56099999999999994</v>
      </c>
    </row>
    <row r="1021" spans="33:35" s="3" customFormat="1" ht="15" customHeight="1">
      <c r="AG1021" s="800" t="s">
        <v>3855</v>
      </c>
      <c r="AH1021" t="s">
        <v>2798</v>
      </c>
      <c r="AI1021" s="804">
        <v>0</v>
      </c>
    </row>
    <row r="1022" spans="33:35" s="3" customFormat="1" ht="15" customHeight="1">
      <c r="AG1022" s="800" t="s">
        <v>3856</v>
      </c>
      <c r="AH1022" t="s">
        <v>2799</v>
      </c>
      <c r="AI1022" s="804">
        <v>0.38699999999999996</v>
      </c>
    </row>
    <row r="1023" spans="33:35" s="3" customFormat="1" ht="15" customHeight="1">
      <c r="AG1023" s="800" t="s">
        <v>3857</v>
      </c>
      <c r="AH1023" t="s">
        <v>2800</v>
      </c>
      <c r="AI1023" s="804">
        <v>0.42000000000000004</v>
      </c>
    </row>
    <row r="1024" spans="33:35" s="3" customFormat="1" ht="15" customHeight="1">
      <c r="AG1024" s="800" t="s">
        <v>3858</v>
      </c>
      <c r="AH1024" t="s">
        <v>2801</v>
      </c>
      <c r="AI1024" s="804">
        <v>0</v>
      </c>
    </row>
    <row r="1025" spans="33:35" s="3" customFormat="1" ht="15" customHeight="1">
      <c r="AG1025" s="800" t="s">
        <v>3859</v>
      </c>
      <c r="AH1025" t="s">
        <v>2802</v>
      </c>
      <c r="AI1025" s="804">
        <v>0.372</v>
      </c>
    </row>
    <row r="1026" spans="33:35" s="3" customFormat="1" ht="15" customHeight="1">
      <c r="AG1026" s="800" t="s">
        <v>3860</v>
      </c>
      <c r="AH1026" t="s">
        <v>2803</v>
      </c>
      <c r="AI1026" s="804">
        <v>0</v>
      </c>
    </row>
    <row r="1027" spans="33:35" s="3" customFormat="1" ht="15" customHeight="1">
      <c r="AG1027" s="800" t="s">
        <v>3861</v>
      </c>
      <c r="AH1027" t="s">
        <v>2804</v>
      </c>
      <c r="AI1027" s="804">
        <v>0.45399999999999996</v>
      </c>
    </row>
    <row r="1028" spans="33:35" s="3" customFormat="1" ht="15" customHeight="1">
      <c r="AG1028" s="800" t="s">
        <v>3862</v>
      </c>
      <c r="AH1028" t="s">
        <v>2805</v>
      </c>
      <c r="AI1028" s="804">
        <v>0.32</v>
      </c>
    </row>
    <row r="1029" spans="33:35" s="3" customFormat="1" ht="15" customHeight="1">
      <c r="AG1029" s="800" t="s">
        <v>3863</v>
      </c>
      <c r="AH1029" t="s">
        <v>2806</v>
      </c>
      <c r="AI1029" s="804">
        <v>0</v>
      </c>
    </row>
    <row r="1030" spans="33:35" s="3" customFormat="1" ht="15" customHeight="1">
      <c r="AG1030" s="800" t="s">
        <v>3864</v>
      </c>
      <c r="AH1030" t="s">
        <v>2807</v>
      </c>
      <c r="AI1030" s="804">
        <v>0.54299999999999993</v>
      </c>
    </row>
    <row r="1031" spans="33:35" s="3" customFormat="1" ht="15" customHeight="1">
      <c r="AG1031" s="800" t="s">
        <v>3865</v>
      </c>
      <c r="AH1031" t="s">
        <v>2808</v>
      </c>
      <c r="AI1031" s="804">
        <v>0</v>
      </c>
    </row>
    <row r="1032" spans="33:35" s="3" customFormat="1" ht="15" customHeight="1">
      <c r="AG1032" s="800" t="s">
        <v>3866</v>
      </c>
      <c r="AH1032" t="s">
        <v>2809</v>
      </c>
      <c r="AI1032" s="804">
        <v>0.125</v>
      </c>
    </row>
    <row r="1033" spans="33:35" s="3" customFormat="1" ht="15" customHeight="1">
      <c r="AG1033" s="800" t="s">
        <v>3867</v>
      </c>
      <c r="AH1033" t="s">
        <v>2810</v>
      </c>
      <c r="AI1033" s="804">
        <v>0.17799999999999999</v>
      </c>
    </row>
    <row r="1034" spans="33:35" s="3" customFormat="1" ht="15" customHeight="1">
      <c r="AG1034" s="800" t="s">
        <v>3868</v>
      </c>
      <c r="AH1034" t="s">
        <v>2811</v>
      </c>
      <c r="AI1034" s="804">
        <v>0.247</v>
      </c>
    </row>
    <row r="1035" spans="33:35" s="3" customFormat="1" ht="15" customHeight="1">
      <c r="AG1035" s="800" t="s">
        <v>3869</v>
      </c>
      <c r="AH1035" t="s">
        <v>2812</v>
      </c>
      <c r="AI1035" s="804">
        <v>0.38100000000000001</v>
      </c>
    </row>
    <row r="1036" spans="33:35" s="3" customFormat="1" ht="15" customHeight="1">
      <c r="AG1036" s="800" t="s">
        <v>3870</v>
      </c>
      <c r="AH1036" t="s">
        <v>2813</v>
      </c>
      <c r="AI1036" s="804">
        <v>0.28999999999999998</v>
      </c>
    </row>
    <row r="1037" spans="33:35" s="3" customFormat="1" ht="15" customHeight="1">
      <c r="AG1037" s="800" t="s">
        <v>3871</v>
      </c>
      <c r="AH1037" t="s">
        <v>2814</v>
      </c>
      <c r="AI1037" s="804">
        <v>0.39</v>
      </c>
    </row>
    <row r="1038" spans="33:35" s="3" customFormat="1" ht="15" customHeight="1">
      <c r="AG1038" s="800" t="s">
        <v>3872</v>
      </c>
      <c r="AH1038" t="s">
        <v>2815</v>
      </c>
      <c r="AI1038" s="804">
        <v>0</v>
      </c>
    </row>
    <row r="1039" spans="33:35" s="3" customFormat="1" ht="15" customHeight="1">
      <c r="AG1039" s="800" t="s">
        <v>3873</v>
      </c>
      <c r="AH1039" t="s">
        <v>2816</v>
      </c>
      <c r="AI1039" s="804">
        <v>0</v>
      </c>
    </row>
    <row r="1040" spans="33:35" s="3" customFormat="1" ht="15" customHeight="1">
      <c r="AG1040" s="800" t="s">
        <v>3874</v>
      </c>
      <c r="AH1040" t="s">
        <v>2817</v>
      </c>
      <c r="AI1040" s="804">
        <v>0.3</v>
      </c>
    </row>
    <row r="1041" spans="33:35" s="3" customFormat="1" ht="15" customHeight="1">
      <c r="AG1041" s="800" t="s">
        <v>3875</v>
      </c>
      <c r="AH1041" t="s">
        <v>2818</v>
      </c>
      <c r="AI1041" s="804">
        <v>0.53799999999999992</v>
      </c>
    </row>
    <row r="1042" spans="33:35" s="3" customFormat="1" ht="15" customHeight="1">
      <c r="AG1042" s="800" t="s">
        <v>3876</v>
      </c>
      <c r="AH1042" t="s">
        <v>2819</v>
      </c>
      <c r="AI1042" s="804">
        <v>0</v>
      </c>
    </row>
    <row r="1043" spans="33:35" s="3" customFormat="1" ht="15" customHeight="1">
      <c r="AG1043" s="800" t="s">
        <v>3877</v>
      </c>
      <c r="AH1043" t="s">
        <v>2820</v>
      </c>
      <c r="AI1043" s="804">
        <v>0.45700000000000002</v>
      </c>
    </row>
    <row r="1044" spans="33:35" s="3" customFormat="1" ht="15" customHeight="1">
      <c r="AG1044" s="800" t="s">
        <v>3878</v>
      </c>
      <c r="AH1044" t="s">
        <v>2821</v>
      </c>
      <c r="AI1044" s="804">
        <v>0.51700000000000002</v>
      </c>
    </row>
    <row r="1045" spans="33:35" s="3" customFormat="1" ht="15" customHeight="1">
      <c r="AG1045" s="800" t="s">
        <v>3879</v>
      </c>
      <c r="AH1045" t="s">
        <v>2822</v>
      </c>
      <c r="AI1045" s="804">
        <v>0</v>
      </c>
    </row>
    <row r="1046" spans="33:35" s="3" customFormat="1" ht="15" customHeight="1">
      <c r="AG1046" s="800" t="s">
        <v>3880</v>
      </c>
      <c r="AH1046" t="s">
        <v>2823</v>
      </c>
      <c r="AI1046" s="804">
        <v>0</v>
      </c>
    </row>
    <row r="1047" spans="33:35" s="3" customFormat="1" ht="15" customHeight="1">
      <c r="AG1047" s="800" t="s">
        <v>3881</v>
      </c>
      <c r="AH1047" t="s">
        <v>2824</v>
      </c>
      <c r="AI1047" s="804">
        <v>0.4</v>
      </c>
    </row>
    <row r="1048" spans="33:35" s="3" customFormat="1" ht="15" customHeight="1">
      <c r="AG1048" s="800" t="s">
        <v>3882</v>
      </c>
      <c r="AH1048" t="s">
        <v>2825</v>
      </c>
      <c r="AI1048" s="804">
        <v>0.53500000000000003</v>
      </c>
    </row>
    <row r="1049" spans="33:35" s="3" customFormat="1" ht="15" customHeight="1">
      <c r="AG1049" s="800" t="s">
        <v>3883</v>
      </c>
      <c r="AH1049" t="s">
        <v>2826</v>
      </c>
      <c r="AI1049" s="804">
        <v>0.74</v>
      </c>
    </row>
    <row r="1050" spans="33:35" s="3" customFormat="1" ht="15" customHeight="1">
      <c r="AG1050" s="800" t="s">
        <v>3884</v>
      </c>
      <c r="AH1050" t="s">
        <v>2827</v>
      </c>
      <c r="AI1050" s="804">
        <v>0</v>
      </c>
    </row>
    <row r="1051" spans="33:35" s="3" customFormat="1" ht="15" customHeight="1">
      <c r="AG1051" s="800" t="s">
        <v>3885</v>
      </c>
      <c r="AH1051" t="s">
        <v>2828</v>
      </c>
      <c r="AI1051" s="804">
        <v>0</v>
      </c>
    </row>
    <row r="1052" spans="33:35" s="3" customFormat="1" ht="15" customHeight="1">
      <c r="AG1052" s="800" t="s">
        <v>3886</v>
      </c>
      <c r="AH1052" t="s">
        <v>2829</v>
      </c>
      <c r="AI1052" s="804">
        <v>0.40299999999999997</v>
      </c>
    </row>
    <row r="1053" spans="33:35" s="3" customFormat="1" ht="15" customHeight="1">
      <c r="AG1053" s="800" t="s">
        <v>3887</v>
      </c>
      <c r="AH1053" t="s">
        <v>2830</v>
      </c>
      <c r="AI1053" s="804">
        <v>0</v>
      </c>
    </row>
    <row r="1054" spans="33:35" s="3" customFormat="1" ht="15" customHeight="1">
      <c r="AG1054" s="800" t="s">
        <v>3888</v>
      </c>
      <c r="AH1054" t="s">
        <v>2831</v>
      </c>
      <c r="AI1054" s="804">
        <v>0.54699999999999993</v>
      </c>
    </row>
    <row r="1055" spans="33:35" s="3" customFormat="1" ht="15" customHeight="1">
      <c r="AG1055" s="800" t="s">
        <v>3889</v>
      </c>
      <c r="AH1055" t="s">
        <v>2832</v>
      </c>
      <c r="AI1055" s="804">
        <v>0.40900000000000003</v>
      </c>
    </row>
    <row r="1056" spans="33:35" s="3" customFormat="1" ht="15" customHeight="1">
      <c r="AG1056" s="800" t="s">
        <v>3890</v>
      </c>
      <c r="AH1056" t="s">
        <v>2833</v>
      </c>
      <c r="AI1056" s="804">
        <v>0.42899999999999999</v>
      </c>
    </row>
    <row r="1057" spans="33:35" s="3" customFormat="1" ht="15" customHeight="1">
      <c r="AG1057" s="800" t="s">
        <v>3891</v>
      </c>
      <c r="AH1057" t="s">
        <v>2834</v>
      </c>
      <c r="AI1057" s="804">
        <v>0</v>
      </c>
    </row>
    <row r="1058" spans="33:35" s="3" customFormat="1" ht="15" customHeight="1">
      <c r="AG1058" s="800" t="s">
        <v>3892</v>
      </c>
      <c r="AH1058" t="s">
        <v>2835</v>
      </c>
      <c r="AI1058" s="804">
        <v>0.28999999999999998</v>
      </c>
    </row>
    <row r="1059" spans="33:35" s="3" customFormat="1" ht="15" customHeight="1">
      <c r="AG1059" s="800" t="s">
        <v>3893</v>
      </c>
      <c r="AH1059" t="s">
        <v>2836</v>
      </c>
      <c r="AI1059" s="804">
        <v>0.316</v>
      </c>
    </row>
    <row r="1060" spans="33:35" s="3" customFormat="1" ht="15" customHeight="1">
      <c r="AG1060" s="800" t="s">
        <v>3894</v>
      </c>
      <c r="AH1060" t="s">
        <v>2837</v>
      </c>
      <c r="AI1060" s="804">
        <v>0.255</v>
      </c>
    </row>
    <row r="1061" spans="33:35" s="3" customFormat="1" ht="15" customHeight="1">
      <c r="AG1061" s="800" t="s">
        <v>3895</v>
      </c>
      <c r="AH1061" t="s">
        <v>2838</v>
      </c>
      <c r="AI1061" s="804">
        <v>0.373</v>
      </c>
    </row>
    <row r="1062" spans="33:35" s="3" customFormat="1" ht="15" customHeight="1">
      <c r="AG1062" s="800" t="s">
        <v>3896</v>
      </c>
      <c r="AH1062" t="s">
        <v>2839</v>
      </c>
      <c r="AI1062" s="804">
        <v>0.36200000000000004</v>
      </c>
    </row>
    <row r="1063" spans="33:35" s="3" customFormat="1" ht="15" customHeight="1">
      <c r="AG1063" s="800" t="s">
        <v>3897</v>
      </c>
      <c r="AH1063" t="s">
        <v>2840</v>
      </c>
      <c r="AI1063" s="804">
        <v>0.38</v>
      </c>
    </row>
    <row r="1064" spans="33:35" s="3" customFormat="1" ht="15" customHeight="1">
      <c r="AG1064" s="800" t="s">
        <v>3898</v>
      </c>
      <c r="AH1064" t="s">
        <v>2841</v>
      </c>
      <c r="AI1064" s="804">
        <v>1.202</v>
      </c>
    </row>
    <row r="1065" spans="33:35" s="3" customFormat="1" ht="15" customHeight="1">
      <c r="AG1065" s="800" t="s">
        <v>3899</v>
      </c>
      <c r="AH1065" t="s">
        <v>2842</v>
      </c>
      <c r="AI1065" s="804">
        <v>0</v>
      </c>
    </row>
    <row r="1066" spans="33:35" s="3" customFormat="1" ht="15" customHeight="1">
      <c r="AG1066" s="800" t="s">
        <v>3900</v>
      </c>
      <c r="AH1066" t="s">
        <v>2843</v>
      </c>
      <c r="AI1066" s="804">
        <v>0.61599999999999999</v>
      </c>
    </row>
    <row r="1067" spans="33:35" s="3" customFormat="1" ht="15" customHeight="1">
      <c r="AG1067" s="800" t="s">
        <v>3901</v>
      </c>
      <c r="AH1067" t="s">
        <v>2844</v>
      </c>
      <c r="AI1067" s="804">
        <v>0</v>
      </c>
    </row>
    <row r="1068" spans="33:35" s="3" customFormat="1" ht="15" customHeight="1">
      <c r="AG1068" s="800" t="s">
        <v>3902</v>
      </c>
      <c r="AH1068" t="s">
        <v>2845</v>
      </c>
      <c r="AI1068" s="804">
        <v>0</v>
      </c>
    </row>
    <row r="1069" spans="33:35" s="3" customFormat="1" ht="15" customHeight="1">
      <c r="AG1069" s="800" t="s">
        <v>3903</v>
      </c>
      <c r="AH1069" t="s">
        <v>2846</v>
      </c>
      <c r="AI1069" s="804">
        <v>0</v>
      </c>
    </row>
    <row r="1070" spans="33:35" s="3" customFormat="1" ht="15" customHeight="1">
      <c r="AG1070" s="800" t="s">
        <v>3904</v>
      </c>
      <c r="AH1070" t="s">
        <v>2847</v>
      </c>
      <c r="AI1070" s="804">
        <v>0</v>
      </c>
    </row>
    <row r="1071" spans="33:35" s="3" customFormat="1" ht="15" customHeight="1">
      <c r="AG1071" s="800" t="s">
        <v>3905</v>
      </c>
      <c r="AH1071" t="s">
        <v>2848</v>
      </c>
      <c r="AI1071" s="804">
        <v>0</v>
      </c>
    </row>
    <row r="1072" spans="33:35" s="3" customFormat="1" ht="15" customHeight="1">
      <c r="AG1072" s="800" t="s">
        <v>3906</v>
      </c>
      <c r="AH1072" t="s">
        <v>2849</v>
      </c>
      <c r="AI1072" s="804">
        <v>0</v>
      </c>
    </row>
    <row r="1073" spans="33:35" s="3" customFormat="1" ht="15" customHeight="1">
      <c r="AG1073" s="800" t="s">
        <v>3907</v>
      </c>
      <c r="AH1073" t="s">
        <v>2850</v>
      </c>
      <c r="AI1073" s="804">
        <v>0</v>
      </c>
    </row>
    <row r="1074" spans="33:35" s="3" customFormat="1" ht="15" customHeight="1">
      <c r="AG1074" s="800" t="s">
        <v>3908</v>
      </c>
      <c r="AH1074" t="s">
        <v>2851</v>
      </c>
      <c r="AI1074" s="804">
        <v>0</v>
      </c>
    </row>
    <row r="1075" spans="33:35" s="3" customFormat="1" ht="15" customHeight="1">
      <c r="AG1075" s="800" t="s">
        <v>3909</v>
      </c>
      <c r="AH1075" t="s">
        <v>2852</v>
      </c>
      <c r="AI1075" s="804">
        <v>0</v>
      </c>
    </row>
    <row r="1076" spans="33:35" s="3" customFormat="1" ht="15" customHeight="1">
      <c r="AG1076" s="800" t="s">
        <v>3910</v>
      </c>
      <c r="AH1076" t="s">
        <v>2853</v>
      </c>
      <c r="AI1076" s="804">
        <v>0.77300000000000002</v>
      </c>
    </row>
    <row r="1077" spans="33:35" s="3" customFormat="1" ht="15" customHeight="1">
      <c r="AG1077" s="800" t="s">
        <v>3911</v>
      </c>
      <c r="AH1077" t="s">
        <v>2854</v>
      </c>
      <c r="AI1077" s="804">
        <v>0</v>
      </c>
    </row>
    <row r="1078" spans="33:35" s="3" customFormat="1" ht="15" customHeight="1">
      <c r="AG1078" s="800" t="s">
        <v>3912</v>
      </c>
      <c r="AH1078" t="s">
        <v>2855</v>
      </c>
      <c r="AI1078" s="804">
        <v>0.16699999999999998</v>
      </c>
    </row>
    <row r="1079" spans="33:35" s="3" customFormat="1" ht="15" customHeight="1">
      <c r="AG1079" s="800" t="s">
        <v>3913</v>
      </c>
      <c r="AH1079" t="s">
        <v>2856</v>
      </c>
      <c r="AI1079" s="804">
        <v>0.253</v>
      </c>
    </row>
    <row r="1080" spans="33:35" s="3" customFormat="1" ht="15" customHeight="1">
      <c r="AG1080" s="800" t="s">
        <v>3914</v>
      </c>
      <c r="AH1080" t="s">
        <v>2857</v>
      </c>
      <c r="AI1080" s="804">
        <v>0.27399999999999997</v>
      </c>
    </row>
    <row r="1081" spans="33:35" s="3" customFormat="1" ht="15" customHeight="1">
      <c r="AG1081" s="800" t="s">
        <v>3915</v>
      </c>
      <c r="AH1081" t="s">
        <v>2858</v>
      </c>
      <c r="AI1081" s="804">
        <v>0.29500000000000004</v>
      </c>
    </row>
    <row r="1082" spans="33:35" s="3" customFormat="1" ht="15" customHeight="1">
      <c r="AG1082" s="800" t="s">
        <v>3916</v>
      </c>
      <c r="AH1082" t="s">
        <v>2859</v>
      </c>
      <c r="AI1082" s="804">
        <v>0.38699999999999996</v>
      </c>
    </row>
    <row r="1083" spans="33:35" s="3" customFormat="1" ht="15" customHeight="1">
      <c r="AG1083" s="800" t="s">
        <v>3917</v>
      </c>
      <c r="AH1083" t="s">
        <v>2860</v>
      </c>
      <c r="AI1083" s="804">
        <v>0</v>
      </c>
    </row>
    <row r="1084" spans="33:35" s="3" customFormat="1" ht="15" customHeight="1">
      <c r="AG1084" s="800" t="s">
        <v>3918</v>
      </c>
      <c r="AH1084" t="s">
        <v>2861</v>
      </c>
      <c r="AI1084" s="804">
        <v>0</v>
      </c>
    </row>
    <row r="1085" spans="33:35" s="3" customFormat="1" ht="15" customHeight="1">
      <c r="AG1085" s="800" t="s">
        <v>3919</v>
      </c>
      <c r="AH1085" t="s">
        <v>2862</v>
      </c>
      <c r="AI1085" s="804">
        <v>0.33</v>
      </c>
    </row>
    <row r="1086" spans="33:35" s="3" customFormat="1" ht="15" customHeight="1">
      <c r="AG1086" s="800" t="s">
        <v>3920</v>
      </c>
      <c r="AH1086" t="s">
        <v>2863</v>
      </c>
      <c r="AI1086" s="804">
        <v>0</v>
      </c>
    </row>
    <row r="1087" spans="33:35" s="3" customFormat="1" ht="15" customHeight="1">
      <c r="AG1087" s="800" t="s">
        <v>3921</v>
      </c>
      <c r="AH1087" t="s">
        <v>2864</v>
      </c>
      <c r="AI1087" s="804">
        <v>0.65700000000000003</v>
      </c>
    </row>
    <row r="1088" spans="33:35" s="3" customFormat="1" ht="15" customHeight="1">
      <c r="AG1088" s="800" t="s">
        <v>3922</v>
      </c>
      <c r="AH1088" t="s">
        <v>2865</v>
      </c>
      <c r="AI1088" s="804">
        <v>0.629</v>
      </c>
    </row>
    <row r="1089" spans="33:35" s="3" customFormat="1" ht="15" customHeight="1">
      <c r="AG1089" s="800" t="s">
        <v>3923</v>
      </c>
      <c r="AH1089" t="s">
        <v>2866</v>
      </c>
      <c r="AI1089" s="804">
        <v>0</v>
      </c>
    </row>
    <row r="1090" spans="33:35" s="3" customFormat="1" ht="15" customHeight="1">
      <c r="AG1090" s="800" t="s">
        <v>3924</v>
      </c>
      <c r="AH1090" t="s">
        <v>2867</v>
      </c>
      <c r="AI1090" s="804">
        <v>0</v>
      </c>
    </row>
    <row r="1091" spans="33:35" s="3" customFormat="1" ht="15" customHeight="1">
      <c r="AG1091" s="800" t="s">
        <v>3925</v>
      </c>
      <c r="AH1091" t="s">
        <v>2868</v>
      </c>
      <c r="AI1091" s="804">
        <v>0.2</v>
      </c>
    </row>
    <row r="1092" spans="33:35" s="3" customFormat="1" ht="15" customHeight="1">
      <c r="AG1092" s="800" t="s">
        <v>3926</v>
      </c>
      <c r="AH1092" t="s">
        <v>2869</v>
      </c>
      <c r="AI1092" s="804">
        <v>0</v>
      </c>
    </row>
    <row r="1093" spans="33:35" s="3" customFormat="1" ht="15" customHeight="1">
      <c r="AG1093" s="800" t="s">
        <v>3927</v>
      </c>
      <c r="AH1093" t="s">
        <v>2870</v>
      </c>
      <c r="AI1093" s="804">
        <v>0.41699999999999998</v>
      </c>
    </row>
    <row r="1094" spans="33:35" s="3" customFormat="1" ht="15" customHeight="1">
      <c r="AG1094" s="800" t="s">
        <v>3928</v>
      </c>
      <c r="AH1094" t="s">
        <v>2871</v>
      </c>
      <c r="AI1094" s="804">
        <v>0</v>
      </c>
    </row>
    <row r="1095" spans="33:35" s="3" customFormat="1" ht="15" customHeight="1">
      <c r="AG1095" s="800" t="s">
        <v>3929</v>
      </c>
      <c r="AH1095" t="s">
        <v>2872</v>
      </c>
      <c r="AI1095" s="804">
        <v>0</v>
      </c>
    </row>
    <row r="1096" spans="33:35" s="3" customFormat="1" ht="15" customHeight="1">
      <c r="AG1096" s="800" t="s">
        <v>3930</v>
      </c>
      <c r="AH1096" t="s">
        <v>2873</v>
      </c>
      <c r="AI1096" s="804">
        <v>0.53900000000000003</v>
      </c>
    </row>
    <row r="1097" spans="33:35" s="3" customFormat="1" ht="15" customHeight="1">
      <c r="AG1097" s="800" t="s">
        <v>3931</v>
      </c>
      <c r="AH1097" t="s">
        <v>2874</v>
      </c>
      <c r="AI1097" s="804">
        <v>0.32300000000000001</v>
      </c>
    </row>
    <row r="1098" spans="33:35" s="3" customFormat="1" ht="15" customHeight="1">
      <c r="AG1098" s="800" t="s">
        <v>3932</v>
      </c>
      <c r="AH1098" t="s">
        <v>2875</v>
      </c>
      <c r="AI1098" s="804">
        <v>0</v>
      </c>
    </row>
    <row r="1099" spans="33:35" s="3" customFormat="1" ht="15" customHeight="1">
      <c r="AG1099" s="800" t="s">
        <v>3933</v>
      </c>
      <c r="AH1099" t="s">
        <v>2876</v>
      </c>
      <c r="AI1099" s="804">
        <v>0.63800000000000001</v>
      </c>
    </row>
    <row r="1100" spans="33:35" s="3" customFormat="1" ht="15" customHeight="1">
      <c r="AG1100" s="800" t="s">
        <v>3934</v>
      </c>
      <c r="AH1100" t="s">
        <v>2877</v>
      </c>
      <c r="AI1100" s="804">
        <v>0</v>
      </c>
    </row>
    <row r="1101" spans="33:35" s="3" customFormat="1" ht="15" customHeight="1">
      <c r="AG1101" s="800" t="s">
        <v>3935</v>
      </c>
      <c r="AH1101" t="s">
        <v>2878</v>
      </c>
      <c r="AI1101" s="804">
        <v>0</v>
      </c>
    </row>
    <row r="1102" spans="33:35" s="3" customFormat="1" ht="15" customHeight="1">
      <c r="AG1102" s="800" t="s">
        <v>3936</v>
      </c>
      <c r="AH1102" t="s">
        <v>2879</v>
      </c>
      <c r="AI1102" s="804">
        <v>0.505</v>
      </c>
    </row>
    <row r="1103" spans="33:35" s="3" customFormat="1" ht="15" customHeight="1">
      <c r="AG1103" s="800" t="s">
        <v>3937</v>
      </c>
      <c r="AH1103" t="s">
        <v>2880</v>
      </c>
      <c r="AI1103" s="804">
        <v>0</v>
      </c>
    </row>
    <row r="1104" spans="33:35" s="3" customFormat="1" ht="15" customHeight="1">
      <c r="AG1104" s="800" t="s">
        <v>3938</v>
      </c>
      <c r="AH1104" t="s">
        <v>2881</v>
      </c>
      <c r="AI1104" s="804">
        <v>0</v>
      </c>
    </row>
    <row r="1105" spans="33:35" s="3" customFormat="1" ht="15" customHeight="1">
      <c r="AG1105" s="800" t="s">
        <v>3939</v>
      </c>
      <c r="AH1105" t="s">
        <v>2882</v>
      </c>
      <c r="AI1105" s="804">
        <v>0.223</v>
      </c>
    </row>
    <row r="1106" spans="33:35" s="3" customFormat="1" ht="15" customHeight="1">
      <c r="AG1106" s="800" t="s">
        <v>3940</v>
      </c>
      <c r="AH1106" t="s">
        <v>2883</v>
      </c>
      <c r="AI1106" s="804">
        <v>0</v>
      </c>
    </row>
    <row r="1107" spans="33:35" s="3" customFormat="1" ht="15" customHeight="1">
      <c r="AG1107" s="800" t="s">
        <v>3941</v>
      </c>
      <c r="AH1107" t="s">
        <v>2884</v>
      </c>
      <c r="AI1107" s="804">
        <v>0.42000000000000004</v>
      </c>
    </row>
    <row r="1108" spans="33:35" s="3" customFormat="1" ht="15" customHeight="1">
      <c r="AG1108" s="800" t="s">
        <v>3942</v>
      </c>
      <c r="AH1108" t="s">
        <v>2885</v>
      </c>
      <c r="AI1108" s="804">
        <v>0</v>
      </c>
    </row>
    <row r="1109" spans="33:35" s="3" customFormat="1" ht="15" customHeight="1">
      <c r="AG1109" s="800" t="s">
        <v>3943</v>
      </c>
      <c r="AH1109" t="s">
        <v>2886</v>
      </c>
      <c r="AI1109" s="804">
        <v>0.41899999999999998</v>
      </c>
    </row>
    <row r="1110" spans="33:35" s="3" customFormat="1" ht="15" customHeight="1">
      <c r="AG1110" s="800" t="s">
        <v>3944</v>
      </c>
      <c r="AH1110" t="s">
        <v>2887</v>
      </c>
      <c r="AI1110" s="804">
        <v>0.20599999999999999</v>
      </c>
    </row>
    <row r="1111" spans="33:35" s="3" customFormat="1" ht="15" customHeight="1">
      <c r="AG1111" s="800" t="s">
        <v>3945</v>
      </c>
      <c r="AH1111" t="s">
        <v>2888</v>
      </c>
      <c r="AI1111" s="804">
        <v>0.32500000000000001</v>
      </c>
    </row>
    <row r="1112" spans="33:35" s="3" customFormat="1" ht="15" customHeight="1">
      <c r="AG1112" s="800" t="s">
        <v>3946</v>
      </c>
      <c r="AH1112" t="s">
        <v>2889</v>
      </c>
      <c r="AI1112" s="804">
        <v>0.53</v>
      </c>
    </row>
    <row r="1113" spans="33:35" s="3" customFormat="1" ht="15" customHeight="1">
      <c r="AG1113" s="800" t="s">
        <v>3947</v>
      </c>
      <c r="AH1113" t="s">
        <v>2890</v>
      </c>
      <c r="AI1113" s="804">
        <v>0</v>
      </c>
    </row>
    <row r="1114" spans="33:35" s="3" customFormat="1" ht="15" customHeight="1">
      <c r="AG1114" s="800" t="s">
        <v>3948</v>
      </c>
      <c r="AH1114" t="s">
        <v>2891</v>
      </c>
      <c r="AI1114" s="804">
        <v>0</v>
      </c>
    </row>
    <row r="1115" spans="33:35" s="3" customFormat="1" ht="15" customHeight="1">
      <c r="AG1115" s="800" t="s">
        <v>3949</v>
      </c>
      <c r="AH1115" t="s">
        <v>2892</v>
      </c>
      <c r="AI1115" s="804">
        <v>0.45199999999999996</v>
      </c>
    </row>
    <row r="1116" spans="33:35" s="3" customFormat="1" ht="15" customHeight="1">
      <c r="AG1116" s="800" t="s">
        <v>3950</v>
      </c>
      <c r="AH1116" t="s">
        <v>2893</v>
      </c>
      <c r="AI1116" s="804">
        <v>0</v>
      </c>
    </row>
    <row r="1117" spans="33:35" s="3" customFormat="1" ht="15" customHeight="1">
      <c r="AG1117" s="800" t="s">
        <v>3951</v>
      </c>
      <c r="AH1117" t="s">
        <v>2894</v>
      </c>
      <c r="AI1117" s="804">
        <v>0.21800000000000003</v>
      </c>
    </row>
    <row r="1118" spans="33:35" s="3" customFormat="1" ht="15" customHeight="1">
      <c r="AG1118" s="800" t="s">
        <v>3952</v>
      </c>
      <c r="AH1118" t="s">
        <v>2895</v>
      </c>
      <c r="AI1118" s="804">
        <v>0</v>
      </c>
    </row>
    <row r="1119" spans="33:35" s="3" customFormat="1" ht="15" customHeight="1">
      <c r="AG1119" s="800" t="s">
        <v>3953</v>
      </c>
      <c r="AH1119" t="s">
        <v>2896</v>
      </c>
      <c r="AI1119" s="804">
        <v>0.49</v>
      </c>
    </row>
    <row r="1120" spans="33:35" s="3" customFormat="1" ht="15" customHeight="1">
      <c r="AG1120" s="800" t="s">
        <v>3954</v>
      </c>
      <c r="AH1120" t="s">
        <v>2897</v>
      </c>
      <c r="AI1120" s="804">
        <v>0</v>
      </c>
    </row>
    <row r="1121" spans="33:35" s="3" customFormat="1" ht="15" customHeight="1">
      <c r="AG1121" s="800" t="s">
        <v>3955</v>
      </c>
      <c r="AH1121" t="s">
        <v>2898</v>
      </c>
      <c r="AI1121" s="804">
        <v>0</v>
      </c>
    </row>
    <row r="1122" spans="33:35" s="3" customFormat="1" ht="15" customHeight="1">
      <c r="AG1122" s="800" t="s">
        <v>3956</v>
      </c>
      <c r="AH1122" t="s">
        <v>2899</v>
      </c>
      <c r="AI1122" s="804">
        <v>0.4</v>
      </c>
    </row>
    <row r="1123" spans="33:35" s="3" customFormat="1" ht="15" customHeight="1">
      <c r="AG1123" s="800" t="s">
        <v>3957</v>
      </c>
      <c r="AH1123" t="s">
        <v>2900</v>
      </c>
      <c r="AI1123" s="804">
        <v>0</v>
      </c>
    </row>
    <row r="1124" spans="33:35" s="3" customFormat="1" ht="15" customHeight="1">
      <c r="AG1124" s="800" t="s">
        <v>3958</v>
      </c>
      <c r="AH1124" t="s">
        <v>2901</v>
      </c>
      <c r="AI1124" s="804">
        <v>0.42199999999999999</v>
      </c>
    </row>
    <row r="1125" spans="33:35" s="3" customFormat="1" ht="15" customHeight="1">
      <c r="AG1125" s="800" t="s">
        <v>3959</v>
      </c>
      <c r="AH1125" t="s">
        <v>2902</v>
      </c>
      <c r="AI1125" s="804">
        <v>0.57700000000000007</v>
      </c>
    </row>
    <row r="1126" spans="33:35" s="3" customFormat="1" ht="15" customHeight="1">
      <c r="AG1126" s="800" t="s">
        <v>3960</v>
      </c>
      <c r="AH1126" t="s">
        <v>2903</v>
      </c>
      <c r="AI1126" s="804">
        <v>0</v>
      </c>
    </row>
    <row r="1127" spans="33:35" s="3" customFormat="1" ht="15" customHeight="1">
      <c r="AG1127" s="800" t="s">
        <v>3961</v>
      </c>
      <c r="AH1127" t="s">
        <v>2904</v>
      </c>
      <c r="AI1127" s="804">
        <v>0.44499999999999995</v>
      </c>
    </row>
    <row r="1128" spans="33:35" s="3" customFormat="1" ht="15" customHeight="1">
      <c r="AG1128" s="800" t="s">
        <v>3962</v>
      </c>
      <c r="AH1128" t="s">
        <v>2905</v>
      </c>
      <c r="AI1128" s="804">
        <v>0.42199999999999999</v>
      </c>
    </row>
    <row r="1129" spans="33:35" s="3" customFormat="1" ht="15" customHeight="1">
      <c r="AG1129" s="800" t="s">
        <v>3963</v>
      </c>
      <c r="AH1129" t="s">
        <v>2906</v>
      </c>
      <c r="AI1129" s="804">
        <v>0.28299999999999997</v>
      </c>
    </row>
    <row r="1130" spans="33:35" s="3" customFormat="1" ht="15" customHeight="1">
      <c r="AG1130" s="800" t="s">
        <v>3964</v>
      </c>
      <c r="AH1130" t="s">
        <v>2907</v>
      </c>
      <c r="AI1130" s="804">
        <v>0</v>
      </c>
    </row>
    <row r="1131" spans="33:35" s="3" customFormat="1" ht="15" customHeight="1">
      <c r="AG1131" s="800" t="s">
        <v>3965</v>
      </c>
      <c r="AH1131" t="s">
        <v>2908</v>
      </c>
      <c r="AI1131" s="804">
        <v>0.55500000000000005</v>
      </c>
    </row>
    <row r="1132" spans="33:35" s="3" customFormat="1" ht="15" customHeight="1">
      <c r="AG1132" s="800" t="s">
        <v>3966</v>
      </c>
      <c r="AH1132" t="s">
        <v>2909</v>
      </c>
      <c r="AI1132" s="804">
        <v>0.38699999999999996</v>
      </c>
    </row>
    <row r="1133" spans="33:35" s="3" customFormat="1" ht="15" customHeight="1">
      <c r="AG1133" s="800" t="s">
        <v>3967</v>
      </c>
      <c r="AH1133" t="s">
        <v>2910</v>
      </c>
      <c r="AI1133" s="804">
        <v>0.36299999999999999</v>
      </c>
    </row>
    <row r="1134" spans="33:35" s="3" customFormat="1" ht="15" customHeight="1">
      <c r="AG1134" s="800" t="s">
        <v>3968</v>
      </c>
      <c r="AH1134" t="s">
        <v>2911</v>
      </c>
      <c r="AI1134" s="804">
        <v>0.39500000000000002</v>
      </c>
    </row>
    <row r="1135" spans="33:35" s="3" customFormat="1" ht="15" customHeight="1">
      <c r="AG1135" s="800" t="s">
        <v>3969</v>
      </c>
      <c r="AH1135" t="s">
        <v>2912</v>
      </c>
      <c r="AI1135" s="804">
        <v>0.41899999999999998</v>
      </c>
    </row>
    <row r="1136" spans="33:35" s="3" customFormat="1" ht="15" customHeight="1">
      <c r="AG1136" s="800" t="s">
        <v>3970</v>
      </c>
      <c r="AH1136" t="s">
        <v>2913</v>
      </c>
      <c r="AI1136" s="804">
        <v>0.41899999999999998</v>
      </c>
    </row>
    <row r="1137" spans="33:35" s="3" customFormat="1" ht="15" customHeight="1">
      <c r="AG1137" s="800" t="s">
        <v>3971</v>
      </c>
      <c r="AH1137" t="s">
        <v>2914</v>
      </c>
      <c r="AI1137" s="804">
        <v>0</v>
      </c>
    </row>
    <row r="1138" spans="33:35" s="3" customFormat="1" ht="15" customHeight="1">
      <c r="AG1138" s="800" t="s">
        <v>3972</v>
      </c>
      <c r="AH1138" t="s">
        <v>2915</v>
      </c>
      <c r="AI1138" s="804">
        <v>0.54600000000000004</v>
      </c>
    </row>
    <row r="1139" spans="33:35" s="3" customFormat="1" ht="15" customHeight="1">
      <c r="AG1139" s="800" t="s">
        <v>3973</v>
      </c>
      <c r="AH1139" t="s">
        <v>2916</v>
      </c>
      <c r="AI1139" s="804">
        <v>8.3999999999999991E-2</v>
      </c>
    </row>
    <row r="1140" spans="33:35" s="3" customFormat="1" ht="15" customHeight="1">
      <c r="AG1140" s="800" t="s">
        <v>3974</v>
      </c>
      <c r="AH1140" t="s">
        <v>2917</v>
      </c>
      <c r="AI1140" s="804">
        <v>0.17200000000000001</v>
      </c>
    </row>
    <row r="1141" spans="33:35" s="3" customFormat="1" ht="15" customHeight="1">
      <c r="AG1141" s="800" t="s">
        <v>3975</v>
      </c>
      <c r="AH1141" t="s">
        <v>2918</v>
      </c>
      <c r="AI1141" s="804">
        <v>0.18000000000000002</v>
      </c>
    </row>
    <row r="1142" spans="33:35" s="3" customFormat="1" ht="15" customHeight="1">
      <c r="AG1142" s="800" t="s">
        <v>3976</v>
      </c>
      <c r="AH1142" t="s">
        <v>2919</v>
      </c>
      <c r="AI1142" s="804">
        <v>0.504</v>
      </c>
    </row>
    <row r="1143" spans="33:35" s="3" customFormat="1" ht="15" customHeight="1">
      <c r="AG1143" s="800" t="s">
        <v>3977</v>
      </c>
      <c r="AH1143" t="s">
        <v>2920</v>
      </c>
      <c r="AI1143" s="804">
        <v>0</v>
      </c>
    </row>
    <row r="1144" spans="33:35" s="3" customFormat="1" ht="15" customHeight="1">
      <c r="AG1144" s="800" t="s">
        <v>3978</v>
      </c>
      <c r="AH1144" t="s">
        <v>2921</v>
      </c>
      <c r="AI1144" s="804">
        <v>0.42000000000000004</v>
      </c>
    </row>
    <row r="1145" spans="33:35" s="3" customFormat="1" ht="15" customHeight="1">
      <c r="AG1145" s="800" t="s">
        <v>3979</v>
      </c>
      <c r="AH1145" t="s">
        <v>2922</v>
      </c>
      <c r="AI1145" s="804">
        <v>0.41899999999999998</v>
      </c>
    </row>
    <row r="1146" spans="33:35" s="3" customFormat="1" ht="15" customHeight="1">
      <c r="AG1146" s="800" t="s">
        <v>3980</v>
      </c>
      <c r="AH1146" t="s">
        <v>2923</v>
      </c>
      <c r="AI1146" s="804">
        <v>0</v>
      </c>
    </row>
    <row r="1147" spans="33:35" s="3" customFormat="1" ht="15" customHeight="1">
      <c r="AG1147" s="800" t="s">
        <v>3981</v>
      </c>
      <c r="AH1147" t="s">
        <v>2924</v>
      </c>
      <c r="AI1147" s="804">
        <v>0.29599999999999999</v>
      </c>
    </row>
    <row r="1148" spans="33:35" s="3" customFormat="1" ht="15" customHeight="1">
      <c r="AG1148" s="800" t="s">
        <v>3982</v>
      </c>
      <c r="AH1148" t="s">
        <v>2925</v>
      </c>
      <c r="AI1148" s="804">
        <v>0.71599999999999997</v>
      </c>
    </row>
    <row r="1149" spans="33:35" s="3" customFormat="1" ht="15" customHeight="1">
      <c r="AG1149" s="800" t="s">
        <v>3983</v>
      </c>
      <c r="AH1149" t="s">
        <v>2926</v>
      </c>
      <c r="AI1149" s="804">
        <v>0</v>
      </c>
    </row>
    <row r="1150" spans="33:35" s="3" customFormat="1" ht="15" customHeight="1">
      <c r="AG1150" s="800" t="s">
        <v>3984</v>
      </c>
      <c r="AH1150" t="s">
        <v>2927</v>
      </c>
      <c r="AI1150" s="804">
        <v>0.41</v>
      </c>
    </row>
    <row r="1151" spans="33:35" s="3" customFormat="1" ht="15" customHeight="1">
      <c r="AG1151" s="800" t="s">
        <v>3985</v>
      </c>
      <c r="AH1151" t="s">
        <v>2928</v>
      </c>
      <c r="AI1151" s="804">
        <v>0.41899999999999998</v>
      </c>
    </row>
    <row r="1152" spans="33:35" s="3" customFormat="1" ht="15" customHeight="1">
      <c r="AG1152" s="800" t="s">
        <v>3986</v>
      </c>
      <c r="AH1152" t="s">
        <v>2929</v>
      </c>
      <c r="AI1152" s="804">
        <v>0</v>
      </c>
    </row>
    <row r="1153" spans="33:35" s="3" customFormat="1" ht="15" customHeight="1">
      <c r="AG1153" s="800" t="s">
        <v>3987</v>
      </c>
      <c r="AH1153" t="s">
        <v>2930</v>
      </c>
      <c r="AI1153" s="804">
        <v>0.58399999999999996</v>
      </c>
    </row>
    <row r="1154" spans="33:35" s="3" customFormat="1" ht="15" customHeight="1">
      <c r="AG1154" s="800" t="s">
        <v>3988</v>
      </c>
      <c r="AH1154" t="s">
        <v>2931</v>
      </c>
      <c r="AI1154" s="804">
        <v>0</v>
      </c>
    </row>
    <row r="1155" spans="33:35" s="3" customFormat="1" ht="15" customHeight="1">
      <c r="AG1155" s="800" t="s">
        <v>3989</v>
      </c>
      <c r="AH1155" t="s">
        <v>2932</v>
      </c>
      <c r="AI1155" s="804">
        <v>0</v>
      </c>
    </row>
    <row r="1156" spans="33:35" s="3" customFormat="1" ht="15" customHeight="1">
      <c r="AG1156" s="800" t="s">
        <v>3990</v>
      </c>
      <c r="AH1156" t="s">
        <v>2933</v>
      </c>
      <c r="AI1156" s="804">
        <v>7.9000000000000001E-2</v>
      </c>
    </row>
    <row r="1157" spans="33:35" s="3" customFormat="1" ht="15" customHeight="1">
      <c r="AG1157" s="800" t="s">
        <v>3991</v>
      </c>
      <c r="AH1157" t="s">
        <v>2934</v>
      </c>
      <c r="AI1157" s="804">
        <v>0.255</v>
      </c>
    </row>
    <row r="1158" spans="33:35" s="3" customFormat="1" ht="15" customHeight="1">
      <c r="AG1158" s="800" t="s">
        <v>3992</v>
      </c>
      <c r="AH1158" t="s">
        <v>2935</v>
      </c>
      <c r="AI1158" s="804">
        <v>0.27500000000000002</v>
      </c>
    </row>
    <row r="1159" spans="33:35" s="3" customFormat="1" ht="15" customHeight="1">
      <c r="AG1159" s="800" t="s">
        <v>3993</v>
      </c>
      <c r="AH1159" t="s">
        <v>2936</v>
      </c>
      <c r="AI1159" s="804">
        <v>0.378</v>
      </c>
    </row>
    <row r="1160" spans="33:35" s="3" customFormat="1" ht="15" customHeight="1">
      <c r="AG1160" s="800" t="s">
        <v>3994</v>
      </c>
      <c r="AH1160" t="s">
        <v>2937</v>
      </c>
      <c r="AI1160" s="804">
        <v>0</v>
      </c>
    </row>
    <row r="1161" spans="33:35" s="3" customFormat="1" ht="15" customHeight="1">
      <c r="AG1161" s="800" t="s">
        <v>3995</v>
      </c>
      <c r="AH1161" t="s">
        <v>2938</v>
      </c>
      <c r="AI1161" s="804">
        <v>0.39599999999999996</v>
      </c>
    </row>
    <row r="1162" spans="33:35" s="3" customFormat="1" ht="15" customHeight="1">
      <c r="AG1162" s="800" t="s">
        <v>3996</v>
      </c>
      <c r="AH1162" t="s">
        <v>2939</v>
      </c>
      <c r="AI1162" s="804">
        <v>0.61599999999999999</v>
      </c>
    </row>
    <row r="1163" spans="33:35" s="3" customFormat="1" ht="15" customHeight="1">
      <c r="AG1163" s="800" t="s">
        <v>3997</v>
      </c>
      <c r="AH1163" t="s">
        <v>2940</v>
      </c>
      <c r="AI1163" s="804">
        <v>0.64800000000000002</v>
      </c>
    </row>
    <row r="1164" spans="33:35" s="3" customFormat="1" ht="15" customHeight="1">
      <c r="AG1164" s="800" t="s">
        <v>3998</v>
      </c>
      <c r="AH1164" t="s">
        <v>2941</v>
      </c>
      <c r="AI1164" s="804">
        <v>0</v>
      </c>
    </row>
    <row r="1165" spans="33:35" s="3" customFormat="1" ht="15" customHeight="1">
      <c r="AG1165" s="800" t="s">
        <v>3999</v>
      </c>
      <c r="AH1165" t="s">
        <v>2942</v>
      </c>
      <c r="AI1165" s="804">
        <v>0.54699999999999993</v>
      </c>
    </row>
    <row r="1166" spans="33:35" s="3" customFormat="1" ht="15" customHeight="1">
      <c r="AG1166" s="800" t="s">
        <v>4000</v>
      </c>
      <c r="AH1166" t="s">
        <v>2943</v>
      </c>
      <c r="AI1166" s="804">
        <v>0.57600000000000007</v>
      </c>
    </row>
    <row r="1167" spans="33:35" s="3" customFormat="1" ht="15" customHeight="1">
      <c r="AG1167" s="800" t="s">
        <v>4001</v>
      </c>
      <c r="AH1167" t="s">
        <v>2944</v>
      </c>
      <c r="AI1167" s="804">
        <v>0</v>
      </c>
    </row>
    <row r="1168" spans="33:35" s="3" customFormat="1" ht="15" customHeight="1">
      <c r="AG1168" s="800" t="s">
        <v>4002</v>
      </c>
      <c r="AH1168" t="s">
        <v>2945</v>
      </c>
      <c r="AI1168" s="804">
        <v>0.42099999999999999</v>
      </c>
    </row>
    <row r="1169" spans="33:35" s="3" customFormat="1" ht="15" customHeight="1">
      <c r="AG1169" s="800" t="s">
        <v>4003</v>
      </c>
      <c r="AH1169" t="s">
        <v>2946</v>
      </c>
      <c r="AI1169" s="804">
        <v>0.42499999999999999</v>
      </c>
    </row>
    <row r="1170" spans="33:35" s="3" customFormat="1" ht="15" customHeight="1">
      <c r="AG1170" s="800" t="s">
        <v>4004</v>
      </c>
      <c r="AH1170" t="s">
        <v>2947</v>
      </c>
      <c r="AI1170" s="804">
        <v>0.42199999999999999</v>
      </c>
    </row>
    <row r="1171" spans="33:35" s="3" customFormat="1" ht="15" customHeight="1">
      <c r="AG1171" s="800" t="s">
        <v>4005</v>
      </c>
      <c r="AH1171" t="s">
        <v>2948</v>
      </c>
      <c r="AI1171" s="804">
        <v>0.29599999999999999</v>
      </c>
    </row>
    <row r="1172" spans="33:35" s="3" customFormat="1" ht="15" customHeight="1">
      <c r="AG1172" s="800" t="s">
        <v>4006</v>
      </c>
      <c r="AH1172" t="s">
        <v>2949</v>
      </c>
      <c r="AI1172" s="804">
        <v>0</v>
      </c>
    </row>
    <row r="1173" spans="33:35" s="3" customFormat="1" ht="15" customHeight="1">
      <c r="AG1173" s="800" t="s">
        <v>4007</v>
      </c>
      <c r="AH1173" t="s">
        <v>2950</v>
      </c>
      <c r="AI1173" s="804">
        <v>0</v>
      </c>
    </row>
    <row r="1174" spans="33:35" s="3" customFormat="1" ht="15" customHeight="1">
      <c r="AG1174" s="800" t="s">
        <v>4008</v>
      </c>
      <c r="AH1174" t="s">
        <v>2951</v>
      </c>
      <c r="AI1174" s="804">
        <v>0.53</v>
      </c>
    </row>
    <row r="1175" spans="33:35" s="3" customFormat="1" ht="15" customHeight="1">
      <c r="AG1175" s="800" t="s">
        <v>4009</v>
      </c>
      <c r="AH1175" t="s">
        <v>2952</v>
      </c>
      <c r="AI1175" s="804">
        <v>0.51999999999999991</v>
      </c>
    </row>
    <row r="1176" spans="33:35" s="3" customFormat="1" ht="15" customHeight="1">
      <c r="AG1176" s="800" t="s">
        <v>4010</v>
      </c>
      <c r="AH1176" t="s">
        <v>2953</v>
      </c>
      <c r="AI1176" s="804">
        <v>0.47</v>
      </c>
    </row>
    <row r="1177" spans="33:35" s="3" customFormat="1" ht="15" customHeight="1">
      <c r="AG1177" s="800" t="s">
        <v>4011</v>
      </c>
      <c r="AH1177" t="s">
        <v>2954</v>
      </c>
      <c r="AI1177" s="804">
        <v>0</v>
      </c>
    </row>
    <row r="1178" spans="33:35" s="3" customFormat="1" ht="15" customHeight="1">
      <c r="AG1178" s="800" t="s">
        <v>4012</v>
      </c>
      <c r="AH1178" t="s">
        <v>2955</v>
      </c>
      <c r="AI1178" s="804">
        <v>0.63900000000000001</v>
      </c>
    </row>
    <row r="1179" spans="33:35" s="3" customFormat="1" ht="15" customHeight="1">
      <c r="AG1179" s="800" t="s">
        <v>4013</v>
      </c>
      <c r="AH1179" t="s">
        <v>2956</v>
      </c>
      <c r="AI1179" s="804">
        <v>0</v>
      </c>
    </row>
    <row r="1180" spans="33:35" s="3" customFormat="1" ht="15" customHeight="1">
      <c r="AG1180" s="800" t="s">
        <v>4014</v>
      </c>
      <c r="AH1180" t="s">
        <v>2957</v>
      </c>
      <c r="AI1180" s="804">
        <v>0.628</v>
      </c>
    </row>
    <row r="1181" spans="33:35" s="3" customFormat="1" ht="15" customHeight="1">
      <c r="AG1181" s="800" t="s">
        <v>4015</v>
      </c>
      <c r="AH1181" t="s">
        <v>2958</v>
      </c>
      <c r="AI1181" s="804">
        <v>0.371</v>
      </c>
    </row>
    <row r="1182" spans="33:35" s="3" customFormat="1" ht="15" customHeight="1">
      <c r="AG1182" s="800" t="s">
        <v>4016</v>
      </c>
      <c r="AH1182" t="s">
        <v>2959</v>
      </c>
      <c r="AI1182" s="804">
        <v>0</v>
      </c>
    </row>
    <row r="1183" spans="33:35" s="3" customFormat="1" ht="15" customHeight="1">
      <c r="AG1183" s="800" t="s">
        <v>4017</v>
      </c>
      <c r="AH1183" t="s">
        <v>2960</v>
      </c>
      <c r="AI1183" s="804">
        <v>0</v>
      </c>
    </row>
    <row r="1184" spans="33:35" s="3" customFormat="1" ht="15" customHeight="1">
      <c r="AG1184" s="800" t="s">
        <v>4018</v>
      </c>
      <c r="AH1184" t="s">
        <v>2961</v>
      </c>
      <c r="AI1184" s="804">
        <v>0.16600000000000001</v>
      </c>
    </row>
    <row r="1185" spans="33:35" s="3" customFormat="1" ht="15" customHeight="1">
      <c r="AG1185" s="800" t="s">
        <v>4019</v>
      </c>
      <c r="AH1185" t="s">
        <v>2962</v>
      </c>
      <c r="AI1185" s="804">
        <v>0.39</v>
      </c>
    </row>
    <row r="1186" spans="33:35" s="3" customFormat="1" ht="15" customHeight="1">
      <c r="AG1186" s="800" t="s">
        <v>4020</v>
      </c>
      <c r="AH1186" t="s">
        <v>2963</v>
      </c>
      <c r="AI1186" s="804">
        <v>0.65899999999999992</v>
      </c>
    </row>
    <row r="1187" spans="33:35" s="3" customFormat="1" ht="15" customHeight="1">
      <c r="AG1187" s="800" t="s">
        <v>4021</v>
      </c>
      <c r="AH1187" t="s">
        <v>2964</v>
      </c>
      <c r="AI1187" s="804">
        <v>0</v>
      </c>
    </row>
    <row r="1188" spans="33:35" s="3" customFormat="1" ht="15" customHeight="1">
      <c r="AG1188" s="800" t="s">
        <v>4022</v>
      </c>
      <c r="AH1188" t="s">
        <v>2965</v>
      </c>
      <c r="AI1188" s="804">
        <v>0.38699999999999996</v>
      </c>
    </row>
    <row r="1189" spans="33:35" s="3" customFormat="1" ht="15" customHeight="1">
      <c r="AG1189" s="800" t="s">
        <v>4023</v>
      </c>
      <c r="AH1189" t="s">
        <v>2966</v>
      </c>
      <c r="AI1189" s="804">
        <v>0.29300000000000004</v>
      </c>
    </row>
    <row r="1190" spans="33:35" s="3" customFormat="1" ht="15" customHeight="1">
      <c r="AG1190" s="800" t="s">
        <v>4024</v>
      </c>
      <c r="AH1190" t="s">
        <v>2967</v>
      </c>
      <c r="AI1190" s="804">
        <v>0.34</v>
      </c>
    </row>
    <row r="1191" spans="33:35" s="3" customFormat="1" ht="15" customHeight="1">
      <c r="AG1191" s="800" t="s">
        <v>4025</v>
      </c>
      <c r="AH1191" t="s">
        <v>2968</v>
      </c>
      <c r="AI1191" s="804">
        <v>0.20599999999999999</v>
      </c>
    </row>
    <row r="1192" spans="33:35" s="3" customFormat="1" ht="15" customHeight="1">
      <c r="AG1192" s="800" t="s">
        <v>4026</v>
      </c>
      <c r="AH1192" t="s">
        <v>2969</v>
      </c>
      <c r="AI1192" s="804">
        <v>0</v>
      </c>
    </row>
    <row r="1193" spans="33:35" s="3" customFormat="1" ht="15" customHeight="1">
      <c r="AG1193" s="800" t="s">
        <v>4027</v>
      </c>
      <c r="AH1193" t="s">
        <v>2970</v>
      </c>
      <c r="AI1193" s="804">
        <v>0.41399999999999998</v>
      </c>
    </row>
    <row r="1194" spans="33:35" s="3" customFormat="1" ht="15" customHeight="1">
      <c r="AG1194" s="800" t="s">
        <v>4028</v>
      </c>
      <c r="AH1194" t="s">
        <v>2971</v>
      </c>
      <c r="AI1194" s="804">
        <v>0.622</v>
      </c>
    </row>
    <row r="1195" spans="33:35" s="3" customFormat="1" ht="15" customHeight="1">
      <c r="AG1195" s="800" t="s">
        <v>4029</v>
      </c>
      <c r="AH1195" t="s">
        <v>2972</v>
      </c>
      <c r="AI1195" s="804">
        <v>0.372</v>
      </c>
    </row>
    <row r="1196" spans="33:35" s="3" customFormat="1" ht="15" customHeight="1">
      <c r="AG1196" s="800" t="s">
        <v>4030</v>
      </c>
      <c r="AH1196" t="s">
        <v>2973</v>
      </c>
      <c r="AI1196" s="804">
        <v>0</v>
      </c>
    </row>
    <row r="1197" spans="33:35" s="3" customFormat="1" ht="15" customHeight="1">
      <c r="AG1197" s="800" t="s">
        <v>4031</v>
      </c>
      <c r="AH1197" t="s">
        <v>2974</v>
      </c>
      <c r="AI1197" s="804">
        <v>0.45100000000000001</v>
      </c>
    </row>
    <row r="1198" spans="33:35" s="3" customFormat="1" ht="15" customHeight="1">
      <c r="AG1198" s="800" t="s">
        <v>4032</v>
      </c>
      <c r="AH1198" t="s">
        <v>2975</v>
      </c>
      <c r="AI1198" s="804">
        <v>0.44600000000000001</v>
      </c>
    </row>
    <row r="1199" spans="33:35" s="3" customFormat="1" ht="15" customHeight="1">
      <c r="AG1199" s="800" t="s">
        <v>4033</v>
      </c>
      <c r="AH1199" t="s">
        <v>2976</v>
      </c>
      <c r="AI1199" s="804">
        <v>0.41899999999999998</v>
      </c>
    </row>
    <row r="1200" spans="33:35" s="3" customFormat="1" ht="15" customHeight="1">
      <c r="AG1200" s="800" t="s">
        <v>4034</v>
      </c>
      <c r="AH1200" t="s">
        <v>2977</v>
      </c>
      <c r="AI1200" s="804">
        <v>0</v>
      </c>
    </row>
    <row r="1201" spans="33:35" s="3" customFormat="1" ht="15" customHeight="1">
      <c r="AG1201" s="800" t="s">
        <v>4035</v>
      </c>
      <c r="AH1201" t="s">
        <v>2978</v>
      </c>
      <c r="AI1201" s="804">
        <v>0</v>
      </c>
    </row>
    <row r="1202" spans="33:35" s="3" customFormat="1" ht="15" customHeight="1">
      <c r="AG1202" s="800" t="s">
        <v>4036</v>
      </c>
      <c r="AH1202" t="s">
        <v>2979</v>
      </c>
      <c r="AI1202" s="804">
        <v>0.39300000000000002</v>
      </c>
    </row>
    <row r="1203" spans="33:35" s="3" customFormat="1" ht="15" customHeight="1">
      <c r="AG1203" s="800" t="s">
        <v>4037</v>
      </c>
      <c r="AH1203" t="s">
        <v>2980</v>
      </c>
      <c r="AI1203" s="804">
        <v>0</v>
      </c>
    </row>
    <row r="1204" spans="33:35" s="3" customFormat="1" ht="15" customHeight="1">
      <c r="AG1204" s="800" t="s">
        <v>4038</v>
      </c>
      <c r="AH1204" t="s">
        <v>2981</v>
      </c>
      <c r="AI1204" s="804">
        <v>0.438</v>
      </c>
    </row>
    <row r="1205" spans="33:35" s="3" customFormat="1" ht="15" customHeight="1">
      <c r="AG1205" s="800" t="s">
        <v>4039</v>
      </c>
      <c r="AH1205" t="s">
        <v>2982</v>
      </c>
      <c r="AI1205" s="804">
        <v>0.44900000000000001</v>
      </c>
    </row>
    <row r="1206" spans="33:35" s="3" customFormat="1" ht="15" customHeight="1">
      <c r="AG1206" s="800" t="s">
        <v>4040</v>
      </c>
      <c r="AH1206" t="s">
        <v>2983</v>
      </c>
      <c r="AI1206" s="804">
        <v>0</v>
      </c>
    </row>
    <row r="1207" spans="33:35" s="3" customFormat="1" ht="15" customHeight="1">
      <c r="AG1207" s="800" t="s">
        <v>4041</v>
      </c>
      <c r="AH1207" t="s">
        <v>2984</v>
      </c>
      <c r="AI1207" s="804">
        <v>0.502</v>
      </c>
    </row>
    <row r="1208" spans="33:35" s="3" customFormat="1" ht="15" customHeight="1">
      <c r="AG1208" s="800" t="s">
        <v>4042</v>
      </c>
      <c r="AH1208" t="s">
        <v>2985</v>
      </c>
      <c r="AI1208" s="804">
        <v>0</v>
      </c>
    </row>
    <row r="1209" spans="33:35" s="3" customFormat="1" ht="15" customHeight="1">
      <c r="AG1209" s="800" t="s">
        <v>4043</v>
      </c>
      <c r="AH1209" t="s">
        <v>2986</v>
      </c>
      <c r="AI1209" s="804">
        <v>0.42899999999999999</v>
      </c>
    </row>
    <row r="1210" spans="33:35" s="3" customFormat="1" ht="15" customHeight="1">
      <c r="AG1210" s="800" t="s">
        <v>4044</v>
      </c>
      <c r="AH1210" t="s">
        <v>2987</v>
      </c>
      <c r="AI1210" s="804">
        <v>0.41899999999999998</v>
      </c>
    </row>
    <row r="1211" spans="33:35" s="3" customFormat="1" ht="15" customHeight="1">
      <c r="AG1211" s="800" t="s">
        <v>4045</v>
      </c>
      <c r="AH1211" t="s">
        <v>2988</v>
      </c>
      <c r="AI1211" s="804">
        <v>0.40799999999999997</v>
      </c>
    </row>
    <row r="1212" spans="33:35" s="3" customFormat="1" ht="15" customHeight="1">
      <c r="AG1212" s="800" t="s">
        <v>4046</v>
      </c>
      <c r="AH1212" t="s">
        <v>2989</v>
      </c>
      <c r="AI1212" s="804">
        <v>0.47199999999999998</v>
      </c>
    </row>
    <row r="1213" spans="33:35" s="3" customFormat="1" ht="15" customHeight="1">
      <c r="AG1213" s="800" t="s">
        <v>4047</v>
      </c>
      <c r="AH1213" t="s">
        <v>2990</v>
      </c>
      <c r="AI1213" s="804">
        <v>0</v>
      </c>
    </row>
    <row r="1214" spans="33:35" s="3" customFormat="1" ht="15" customHeight="1">
      <c r="AG1214" s="800" t="s">
        <v>4048</v>
      </c>
      <c r="AH1214" t="s">
        <v>2991</v>
      </c>
      <c r="AI1214" s="804">
        <v>0.496</v>
      </c>
    </row>
    <row r="1215" spans="33:35" s="3" customFormat="1" ht="15" customHeight="1">
      <c r="AG1215" s="800" t="s">
        <v>4049</v>
      </c>
      <c r="AH1215" t="s">
        <v>2992</v>
      </c>
      <c r="AI1215" s="804">
        <v>0.54100000000000004</v>
      </c>
    </row>
    <row r="1216" spans="33:35" s="3" customFormat="1" ht="15" customHeight="1">
      <c r="AG1216" s="800" t="s">
        <v>4050</v>
      </c>
      <c r="AH1216" t="s">
        <v>2993</v>
      </c>
      <c r="AI1216" s="804">
        <v>0</v>
      </c>
    </row>
    <row r="1217" spans="33:35" s="3" customFormat="1" ht="15" customHeight="1">
      <c r="AG1217" s="800" t="s">
        <v>4051</v>
      </c>
      <c r="AH1217" t="s">
        <v>2994</v>
      </c>
      <c r="AI1217" s="804">
        <v>0.48299999999999998</v>
      </c>
    </row>
    <row r="1218" spans="33:35" s="3" customFormat="1" ht="15" customHeight="1">
      <c r="AG1218" s="800" t="s">
        <v>4052</v>
      </c>
      <c r="AH1218" t="s">
        <v>2995</v>
      </c>
      <c r="AI1218" s="804">
        <v>0.45100000000000001</v>
      </c>
    </row>
    <row r="1219" spans="33:35" s="3" customFormat="1" ht="15" customHeight="1">
      <c r="AG1219" s="800" t="s">
        <v>4053</v>
      </c>
      <c r="AH1219" t="s">
        <v>2996</v>
      </c>
      <c r="AI1219" s="804">
        <v>0</v>
      </c>
    </row>
    <row r="1220" spans="33:35" s="3" customFormat="1" ht="15" customHeight="1">
      <c r="AG1220" s="800" t="s">
        <v>4054</v>
      </c>
      <c r="AH1220" t="s">
        <v>2997</v>
      </c>
      <c r="AI1220" s="804">
        <v>0.56999999999999995</v>
      </c>
    </row>
    <row r="1221" spans="33:35" s="3" customFormat="1" ht="15" customHeight="1">
      <c r="AG1221" s="800" t="s">
        <v>4055</v>
      </c>
      <c r="AH1221" t="s">
        <v>2998</v>
      </c>
      <c r="AI1221" s="804">
        <v>0</v>
      </c>
    </row>
    <row r="1222" spans="33:35" s="3" customFormat="1" ht="15" customHeight="1">
      <c r="AG1222" s="800" t="s">
        <v>4056</v>
      </c>
      <c r="AH1222" t="s">
        <v>2999</v>
      </c>
      <c r="AI1222" s="804">
        <v>0.53700000000000003</v>
      </c>
    </row>
    <row r="1223" spans="33:35" s="3" customFormat="1" ht="15" customHeight="1">
      <c r="AG1223" s="800" t="s">
        <v>4057</v>
      </c>
      <c r="AH1223" t="s">
        <v>3000</v>
      </c>
      <c r="AI1223" s="804">
        <v>0</v>
      </c>
    </row>
    <row r="1224" spans="33:35" s="3" customFormat="1" ht="15" customHeight="1">
      <c r="AG1224" s="800" t="s">
        <v>4058</v>
      </c>
      <c r="AH1224" t="s">
        <v>3001</v>
      </c>
      <c r="AI1224" s="804">
        <v>0.16200000000000001</v>
      </c>
    </row>
    <row r="1225" spans="33:35" s="3" customFormat="1" ht="15" customHeight="1">
      <c r="AG1225" s="800" t="s">
        <v>4059</v>
      </c>
      <c r="AH1225" t="s">
        <v>3002</v>
      </c>
      <c r="AI1225" s="804">
        <v>0</v>
      </c>
    </row>
    <row r="1226" spans="33:35" s="3" customFormat="1" ht="15" customHeight="1">
      <c r="AG1226" s="800" t="s">
        <v>4060</v>
      </c>
      <c r="AH1226" t="s">
        <v>3003</v>
      </c>
      <c r="AI1226" s="804">
        <v>0</v>
      </c>
    </row>
    <row r="1227" spans="33:35" s="3" customFormat="1" ht="15" customHeight="1">
      <c r="AG1227" s="800" t="s">
        <v>4061</v>
      </c>
      <c r="AH1227" t="s">
        <v>3004</v>
      </c>
      <c r="AI1227" s="804">
        <v>0</v>
      </c>
    </row>
    <row r="1228" spans="33:35" s="3" customFormat="1" ht="15" customHeight="1">
      <c r="AG1228" s="800" t="s">
        <v>4062</v>
      </c>
      <c r="AH1228" t="s">
        <v>3005</v>
      </c>
      <c r="AI1228" s="804">
        <v>0.42199999999999999</v>
      </c>
    </row>
    <row r="1229" spans="33:35" s="3" customFormat="1" ht="15" customHeight="1">
      <c r="AG1229" s="800" t="s">
        <v>4063</v>
      </c>
      <c r="AH1229" t="s">
        <v>3006</v>
      </c>
      <c r="AI1229" s="804">
        <v>0.60499999999999998</v>
      </c>
    </row>
    <row r="1230" spans="33:35" s="3" customFormat="1" ht="15" customHeight="1">
      <c r="AG1230" s="800" t="s">
        <v>4064</v>
      </c>
      <c r="AH1230" t="s">
        <v>3007</v>
      </c>
      <c r="AI1230" s="804">
        <v>0</v>
      </c>
    </row>
    <row r="1231" spans="33:35" s="3" customFormat="1" ht="15" customHeight="1">
      <c r="AG1231" s="800" t="s">
        <v>4065</v>
      </c>
      <c r="AH1231" t="s">
        <v>3008</v>
      </c>
      <c r="AI1231" s="804">
        <v>0.59399999999999997</v>
      </c>
    </row>
    <row r="1232" spans="33:35" s="3" customFormat="1" ht="15" customHeight="1">
      <c r="AG1232" s="800" t="s">
        <v>4066</v>
      </c>
      <c r="AH1232" t="s">
        <v>3009</v>
      </c>
      <c r="AI1232" s="804">
        <v>0</v>
      </c>
    </row>
    <row r="1233" spans="33:35" s="3" customFormat="1" ht="15" customHeight="1">
      <c r="AG1233" s="800" t="s">
        <v>4067</v>
      </c>
      <c r="AH1233" t="s">
        <v>3010</v>
      </c>
      <c r="AI1233" s="804">
        <v>0</v>
      </c>
    </row>
    <row r="1234" spans="33:35" s="3" customFormat="1" ht="15" customHeight="1">
      <c r="AG1234" s="800" t="s">
        <v>4068</v>
      </c>
      <c r="AH1234" t="s">
        <v>3011</v>
      </c>
      <c r="AI1234" s="804">
        <v>0</v>
      </c>
    </row>
    <row r="1235" spans="33:35" s="3" customFormat="1" ht="15" customHeight="1">
      <c r="AG1235" s="800" t="s">
        <v>4069</v>
      </c>
      <c r="AH1235" t="s">
        <v>3012</v>
      </c>
      <c r="AI1235" s="804">
        <v>0</v>
      </c>
    </row>
    <row r="1236" spans="33:35" s="3" customFormat="1" ht="15" customHeight="1">
      <c r="AG1236" s="800" t="s">
        <v>4070</v>
      </c>
      <c r="AH1236" t="s">
        <v>3013</v>
      </c>
      <c r="AI1236" s="804">
        <v>0</v>
      </c>
    </row>
    <row r="1237" spans="33:35" s="3" customFormat="1" ht="15" customHeight="1">
      <c r="AG1237" s="800" t="s">
        <v>4071</v>
      </c>
      <c r="AH1237" t="s">
        <v>3014</v>
      </c>
      <c r="AI1237" s="804">
        <v>0</v>
      </c>
    </row>
    <row r="1238" spans="33:35" s="3" customFormat="1" ht="15" customHeight="1">
      <c r="AG1238" s="800" t="s">
        <v>4072</v>
      </c>
      <c r="AH1238" t="s">
        <v>3015</v>
      </c>
      <c r="AI1238" s="804">
        <v>0</v>
      </c>
    </row>
    <row r="1239" spans="33:35" s="3" customFormat="1" ht="15" customHeight="1">
      <c r="AG1239" s="800" t="s">
        <v>4073</v>
      </c>
      <c r="AH1239" t="s">
        <v>3016</v>
      </c>
      <c r="AI1239" s="804">
        <v>0</v>
      </c>
    </row>
    <row r="1240" spans="33:35" s="3" customFormat="1" ht="15" customHeight="1">
      <c r="AG1240" s="800" t="s">
        <v>4074</v>
      </c>
      <c r="AH1240" t="s">
        <v>3017</v>
      </c>
      <c r="AI1240" s="804">
        <v>0</v>
      </c>
    </row>
    <row r="1241" spans="33:35" s="3" customFormat="1" ht="15" customHeight="1">
      <c r="AG1241" s="800" t="s">
        <v>4075</v>
      </c>
      <c r="AH1241" t="s">
        <v>3018</v>
      </c>
      <c r="AI1241" s="804">
        <v>6.3E-2</v>
      </c>
    </row>
    <row r="1242" spans="33:35" s="3" customFormat="1" ht="15" customHeight="1">
      <c r="AG1242" s="800" t="s">
        <v>4076</v>
      </c>
      <c r="AH1242" t="s">
        <v>3019</v>
      </c>
      <c r="AI1242" s="804">
        <v>0</v>
      </c>
    </row>
    <row r="1243" spans="33:35" s="3" customFormat="1" ht="15" customHeight="1">
      <c r="AG1243" s="800" t="s">
        <v>4077</v>
      </c>
      <c r="AH1243" t="s">
        <v>3020</v>
      </c>
      <c r="AI1243" s="804">
        <v>0</v>
      </c>
    </row>
    <row r="1244" spans="33:35" s="3" customFormat="1" ht="15" customHeight="1">
      <c r="AG1244" s="800" t="s">
        <v>4078</v>
      </c>
      <c r="AH1244" t="s">
        <v>3021</v>
      </c>
      <c r="AI1244" s="804">
        <v>0.41399999999999998</v>
      </c>
    </row>
    <row r="1245" spans="33:35" s="3" customFormat="1" ht="15" customHeight="1">
      <c r="AG1245" s="800" t="s">
        <v>4079</v>
      </c>
      <c r="AH1245" t="s">
        <v>3022</v>
      </c>
      <c r="AI1245" s="804">
        <v>0.77700000000000002</v>
      </c>
    </row>
    <row r="1246" spans="33:35" s="3" customFormat="1" ht="15" customHeight="1">
      <c r="AG1246" s="800" t="s">
        <v>4080</v>
      </c>
      <c r="AH1246" t="s">
        <v>3023</v>
      </c>
      <c r="AI1246" s="804">
        <v>0</v>
      </c>
    </row>
    <row r="1247" spans="33:35" s="3" customFormat="1" ht="15" customHeight="1">
      <c r="AG1247" s="800" t="s">
        <v>4081</v>
      </c>
      <c r="AH1247" t="s">
        <v>3024</v>
      </c>
      <c r="AI1247" s="804">
        <v>5.0000000000000001E-3</v>
      </c>
    </row>
    <row r="1248" spans="33:35" s="3" customFormat="1" ht="15" customHeight="1">
      <c r="AG1248" s="800" t="s">
        <v>4082</v>
      </c>
      <c r="AH1248" t="s">
        <v>3025</v>
      </c>
      <c r="AI1248" s="804">
        <v>0.11699999999999999</v>
      </c>
    </row>
    <row r="1249" spans="33:35" s="3" customFormat="1" ht="15" customHeight="1">
      <c r="AG1249" s="800" t="s">
        <v>4083</v>
      </c>
      <c r="AH1249" t="s">
        <v>3026</v>
      </c>
      <c r="AI1249" s="804">
        <v>0.42199999999999999</v>
      </c>
    </row>
    <row r="1250" spans="33:35" s="3" customFormat="1" ht="15" customHeight="1">
      <c r="AG1250" s="800" t="s">
        <v>4084</v>
      </c>
      <c r="AH1250" t="s">
        <v>3027</v>
      </c>
      <c r="AI1250" s="804">
        <v>9.0000000000000011E-3</v>
      </c>
    </row>
    <row r="1251" spans="33:35" s="3" customFormat="1" ht="15" customHeight="1">
      <c r="AG1251" s="800" t="s">
        <v>4085</v>
      </c>
      <c r="AH1251" t="s">
        <v>3028</v>
      </c>
      <c r="AI1251" s="804">
        <v>0.47499999999999998</v>
      </c>
    </row>
    <row r="1252" spans="33:35" s="3" customFormat="1" ht="15" customHeight="1">
      <c r="AG1252" s="800" t="s">
        <v>4086</v>
      </c>
      <c r="AH1252" t="s">
        <v>3029</v>
      </c>
      <c r="AI1252" s="804">
        <v>0</v>
      </c>
    </row>
    <row r="1253" spans="33:35" s="3" customFormat="1" ht="15" customHeight="1">
      <c r="AG1253" s="800" t="s">
        <v>4087</v>
      </c>
      <c r="AH1253" t="s">
        <v>3030</v>
      </c>
      <c r="AI1253" s="804">
        <v>0.12000000000000001</v>
      </c>
    </row>
    <row r="1254" spans="33:35" s="3" customFormat="1" ht="15" customHeight="1">
      <c r="AG1254" s="800" t="s">
        <v>4088</v>
      </c>
      <c r="AH1254" t="s">
        <v>3031</v>
      </c>
      <c r="AI1254" s="804">
        <v>0.21800000000000003</v>
      </c>
    </row>
    <row r="1255" spans="33:35" s="3" customFormat="1" ht="15" customHeight="1">
      <c r="AG1255" s="800" t="s">
        <v>4089</v>
      </c>
      <c r="AH1255" t="s">
        <v>3032</v>
      </c>
      <c r="AI1255" s="804">
        <v>0.56800000000000006</v>
      </c>
    </row>
    <row r="1256" spans="33:35" s="3" customFormat="1" ht="15" customHeight="1">
      <c r="AG1256" s="800" t="s">
        <v>4090</v>
      </c>
      <c r="AH1256" t="s">
        <v>3033</v>
      </c>
      <c r="AI1256" s="804">
        <v>0.48000000000000004</v>
      </c>
    </row>
    <row r="1257" spans="33:35" s="3" customFormat="1" ht="15" customHeight="1">
      <c r="AG1257" s="800" t="s">
        <v>4091</v>
      </c>
      <c r="AH1257" t="s">
        <v>3034</v>
      </c>
      <c r="AI1257" s="804">
        <v>0</v>
      </c>
    </row>
    <row r="1258" spans="33:35" s="3" customFormat="1" ht="15" customHeight="1">
      <c r="AG1258" s="800" t="s">
        <v>4092</v>
      </c>
      <c r="AH1258" t="s">
        <v>3035</v>
      </c>
      <c r="AI1258" s="804">
        <v>0.38300000000000001</v>
      </c>
    </row>
    <row r="1259" spans="33:35" s="3" customFormat="1" ht="15" customHeight="1">
      <c r="AG1259" s="800" t="s">
        <v>4093</v>
      </c>
      <c r="AH1259" t="s">
        <v>3036</v>
      </c>
      <c r="AI1259" s="804">
        <v>0</v>
      </c>
    </row>
    <row r="1260" spans="33:35" s="3" customFormat="1" ht="15" customHeight="1">
      <c r="AG1260" s="800" t="s">
        <v>4094</v>
      </c>
      <c r="AH1260" t="s">
        <v>3037</v>
      </c>
      <c r="AI1260" s="804">
        <v>0.45899999999999996</v>
      </c>
    </row>
    <row r="1261" spans="33:35" s="3" customFormat="1" ht="15" customHeight="1">
      <c r="AG1261" s="800" t="s">
        <v>4095</v>
      </c>
      <c r="AH1261" t="s">
        <v>3038</v>
      </c>
      <c r="AI1261" s="804">
        <v>0.58699999999999997</v>
      </c>
    </row>
    <row r="1262" spans="33:35" s="3" customFormat="1" ht="15" customHeight="1">
      <c r="AG1262" s="800" t="s">
        <v>4096</v>
      </c>
      <c r="AH1262" t="s">
        <v>3039</v>
      </c>
      <c r="AI1262" s="804">
        <v>0.378</v>
      </c>
    </row>
    <row r="1263" spans="33:35" s="3" customFormat="1" ht="15" customHeight="1">
      <c r="AG1263" s="800" t="s">
        <v>4097</v>
      </c>
      <c r="AH1263" t="s">
        <v>3040</v>
      </c>
      <c r="AI1263" s="804">
        <v>0.38300000000000001</v>
      </c>
    </row>
    <row r="1264" spans="33:35" s="3" customFormat="1" ht="15" customHeight="1">
      <c r="AG1264" s="800" t="s">
        <v>4098</v>
      </c>
      <c r="AH1264" t="s">
        <v>3041</v>
      </c>
      <c r="AI1264" s="804">
        <v>0</v>
      </c>
    </row>
    <row r="1265" spans="33:35" s="3" customFormat="1" ht="15" customHeight="1">
      <c r="AG1265" s="800" t="s">
        <v>4099</v>
      </c>
      <c r="AH1265" t="s">
        <v>3042</v>
      </c>
      <c r="AI1265" s="804">
        <v>0.375</v>
      </c>
    </row>
    <row r="1266" spans="33:35" s="3" customFormat="1" ht="15" customHeight="1">
      <c r="AG1266" s="800" t="s">
        <v>4100</v>
      </c>
      <c r="AH1266" t="s">
        <v>3043</v>
      </c>
      <c r="AI1266" s="804">
        <v>0.56700000000000006</v>
      </c>
    </row>
    <row r="1267" spans="33:35" s="3" customFormat="1" ht="15" customHeight="1">
      <c r="AG1267" s="800" t="s">
        <v>4101</v>
      </c>
      <c r="AH1267" t="s">
        <v>3044</v>
      </c>
      <c r="AI1267" s="804">
        <v>0.64700000000000002</v>
      </c>
    </row>
    <row r="1268" spans="33:35" s="3" customFormat="1" ht="15" customHeight="1">
      <c r="AG1268" s="800" t="s">
        <v>4102</v>
      </c>
      <c r="AH1268" t="s">
        <v>3045</v>
      </c>
      <c r="AI1268" s="804">
        <v>0</v>
      </c>
    </row>
    <row r="1269" spans="33:35" s="3" customFormat="1" ht="15" customHeight="1">
      <c r="AG1269" s="800" t="s">
        <v>4103</v>
      </c>
      <c r="AH1269" t="s">
        <v>3046</v>
      </c>
      <c r="AI1269" s="804">
        <v>0.54299999999999993</v>
      </c>
    </row>
    <row r="1270" spans="33:35" s="3" customFormat="1" ht="15" customHeight="1">
      <c r="AG1270" s="800" t="s">
        <v>4104</v>
      </c>
      <c r="AH1270" t="s">
        <v>3047</v>
      </c>
      <c r="AI1270" s="804">
        <v>0.42299999999999999</v>
      </c>
    </row>
    <row r="1271" spans="33:35" s="3" customFormat="1" ht="15" customHeight="1">
      <c r="AG1271" s="800" t="s">
        <v>4105</v>
      </c>
      <c r="AH1271" t="s">
        <v>3048</v>
      </c>
      <c r="AI1271" s="804">
        <v>0.40600000000000003</v>
      </c>
    </row>
    <row r="1272" spans="33:35" s="3" customFormat="1" ht="15" customHeight="1">
      <c r="AG1272" s="800" t="s">
        <v>4106</v>
      </c>
      <c r="AH1272" t="s">
        <v>3049</v>
      </c>
      <c r="AI1272" s="804">
        <v>0.45600000000000002</v>
      </c>
    </row>
    <row r="1273" spans="33:35" s="3" customFormat="1" ht="15" customHeight="1">
      <c r="AG1273" s="800" t="s">
        <v>4107</v>
      </c>
      <c r="AH1273" t="s">
        <v>3050</v>
      </c>
      <c r="AI1273" s="804">
        <v>0.438</v>
      </c>
    </row>
    <row r="1274" spans="33:35" s="3" customFormat="1" ht="15" customHeight="1">
      <c r="AG1274" s="800" t="s">
        <v>4108</v>
      </c>
      <c r="AH1274" t="s">
        <v>3051</v>
      </c>
      <c r="AI1274" s="804">
        <v>0.45399999999999996</v>
      </c>
    </row>
    <row r="1275" spans="33:35" s="3" customFormat="1" ht="15" customHeight="1">
      <c r="AG1275" s="800" t="s">
        <v>4109</v>
      </c>
      <c r="AH1275" t="s">
        <v>3052</v>
      </c>
      <c r="AI1275" s="804">
        <v>0</v>
      </c>
    </row>
    <row r="1276" spans="33:35" s="3" customFormat="1" ht="15" customHeight="1">
      <c r="AG1276" s="800" t="s">
        <v>4110</v>
      </c>
      <c r="AH1276" t="s">
        <v>3053</v>
      </c>
      <c r="AI1276" s="804">
        <v>0.41899999999999998</v>
      </c>
    </row>
    <row r="1277" spans="33:35" s="3" customFormat="1" ht="15" customHeight="1">
      <c r="AG1277" s="800" t="s">
        <v>4111</v>
      </c>
      <c r="AH1277" t="s">
        <v>3054</v>
      </c>
      <c r="AI1277" s="804">
        <v>0.438</v>
      </c>
    </row>
    <row r="1278" spans="33:35" s="3" customFormat="1" ht="15" customHeight="1">
      <c r="AG1278" s="800" t="s">
        <v>4112</v>
      </c>
      <c r="AH1278" t="s">
        <v>3055</v>
      </c>
      <c r="AI1278" s="804">
        <v>0</v>
      </c>
    </row>
    <row r="1279" spans="33:35" s="3" customFormat="1" ht="15" customHeight="1">
      <c r="AG1279" s="800" t="s">
        <v>4113</v>
      </c>
      <c r="AH1279" t="s">
        <v>3056</v>
      </c>
      <c r="AI1279" s="804">
        <v>0.20499999999999999</v>
      </c>
    </row>
    <row r="1280" spans="33:35" s="3" customFormat="1" ht="15" customHeight="1">
      <c r="AG1280" s="800" t="s">
        <v>4114</v>
      </c>
      <c r="AH1280" t="s">
        <v>3057</v>
      </c>
      <c r="AI1280" s="804">
        <v>0.42099999999999999</v>
      </c>
    </row>
    <row r="1281" spans="33:35" s="3" customFormat="1" ht="15" customHeight="1">
      <c r="AG1281" s="800" t="s">
        <v>4115</v>
      </c>
      <c r="AH1281" t="s">
        <v>3058</v>
      </c>
      <c r="AI1281" s="804">
        <v>0.55800000000000005</v>
      </c>
    </row>
    <row r="1282" spans="33:35" s="3" customFormat="1" ht="15" customHeight="1">
      <c r="AG1282" s="800" t="s">
        <v>4116</v>
      </c>
      <c r="AH1282" t="s">
        <v>3059</v>
      </c>
      <c r="AI1282" s="804">
        <v>0</v>
      </c>
    </row>
    <row r="1283" spans="33:35" s="3" customFormat="1" ht="15" customHeight="1">
      <c r="AG1283" s="800" t="s">
        <v>4117</v>
      </c>
      <c r="AH1283" t="s">
        <v>3060</v>
      </c>
      <c r="AI1283" s="804">
        <v>0</v>
      </c>
    </row>
    <row r="1284" spans="33:35" s="3" customFormat="1" ht="15" customHeight="1">
      <c r="AG1284" s="800" t="s">
        <v>4118</v>
      </c>
      <c r="AH1284" t="s">
        <v>3061</v>
      </c>
      <c r="AI1284" s="804">
        <v>0</v>
      </c>
    </row>
    <row r="1285" spans="33:35" s="3" customFormat="1" ht="15" customHeight="1">
      <c r="AG1285" s="800" t="s">
        <v>4119</v>
      </c>
      <c r="AH1285" t="s">
        <v>3062</v>
      </c>
      <c r="AI1285" s="804">
        <v>0</v>
      </c>
    </row>
    <row r="1286" spans="33:35" s="3" customFormat="1" ht="15" customHeight="1">
      <c r="AG1286" s="800" t="s">
        <v>4120</v>
      </c>
      <c r="AH1286" t="s">
        <v>3063</v>
      </c>
      <c r="AI1286" s="804">
        <v>0</v>
      </c>
    </row>
    <row r="1287" spans="33:35" s="3" customFormat="1" ht="15" customHeight="1">
      <c r="AG1287" s="800" t="s">
        <v>4121</v>
      </c>
      <c r="AH1287" t="s">
        <v>3064</v>
      </c>
      <c r="AI1287" s="804">
        <v>0.52600000000000002</v>
      </c>
    </row>
    <row r="1288" spans="33:35" s="3" customFormat="1" ht="15" customHeight="1">
      <c r="AG1288" s="800" t="s">
        <v>4122</v>
      </c>
      <c r="AH1288" t="s">
        <v>3065</v>
      </c>
      <c r="AI1288" s="804">
        <v>0</v>
      </c>
    </row>
    <row r="1289" spans="33:35" s="3" customFormat="1" ht="15" customHeight="1">
      <c r="AG1289" s="800" t="s">
        <v>4123</v>
      </c>
      <c r="AH1289" t="s">
        <v>3066</v>
      </c>
      <c r="AI1289" s="804">
        <v>0</v>
      </c>
    </row>
    <row r="1290" spans="33:35" s="3" customFormat="1" ht="15" customHeight="1">
      <c r="AG1290" s="800" t="s">
        <v>4124</v>
      </c>
      <c r="AH1290" t="s">
        <v>3067</v>
      </c>
      <c r="AI1290" s="804">
        <v>0</v>
      </c>
    </row>
    <row r="1291" spans="33:35" s="3" customFormat="1" ht="15" customHeight="1">
      <c r="AG1291" s="800" t="s">
        <v>4125</v>
      </c>
      <c r="AH1291" t="s">
        <v>3068</v>
      </c>
      <c r="AI1291" s="804">
        <v>0.42099999999999999</v>
      </c>
    </row>
    <row r="1292" spans="33:35" s="3" customFormat="1" ht="15" customHeight="1">
      <c r="AG1292" s="800" t="s">
        <v>4126</v>
      </c>
      <c r="AH1292" t="s">
        <v>3069</v>
      </c>
      <c r="AI1292" s="804">
        <v>0</v>
      </c>
    </row>
    <row r="1293" spans="33:35" s="3" customFormat="1" ht="15" customHeight="1">
      <c r="AG1293" s="800" t="s">
        <v>4127</v>
      </c>
      <c r="AH1293" t="s">
        <v>3070</v>
      </c>
      <c r="AI1293" s="804">
        <v>0</v>
      </c>
    </row>
    <row r="1294" spans="33:35" s="3" customFormat="1" ht="15" customHeight="1">
      <c r="AG1294" s="800" t="s">
        <v>4128</v>
      </c>
      <c r="AH1294" t="s">
        <v>3071</v>
      </c>
      <c r="AI1294" s="804">
        <v>0</v>
      </c>
    </row>
    <row r="1295" spans="33:35" s="3" customFormat="1" ht="15" customHeight="1">
      <c r="AG1295" s="800" t="s">
        <v>4129</v>
      </c>
      <c r="AH1295" t="s">
        <v>3072</v>
      </c>
      <c r="AI1295" s="804">
        <v>0</v>
      </c>
    </row>
    <row r="1296" spans="33:35" s="3" customFormat="1" ht="15" customHeight="1">
      <c r="AG1296" s="800" t="s">
        <v>4130</v>
      </c>
      <c r="AH1296" t="s">
        <v>3073</v>
      </c>
      <c r="AI1296" s="804">
        <v>0</v>
      </c>
    </row>
    <row r="1297" spans="33:35" s="3" customFormat="1" ht="15" customHeight="1">
      <c r="AG1297" s="800" t="s">
        <v>4131</v>
      </c>
      <c r="AH1297" t="s">
        <v>3074</v>
      </c>
      <c r="AI1297" s="804">
        <v>0</v>
      </c>
    </row>
    <row r="1298" spans="33:35" s="3" customFormat="1" ht="15" customHeight="1">
      <c r="AG1298" s="800" t="s">
        <v>4132</v>
      </c>
      <c r="AH1298" t="s">
        <v>3075</v>
      </c>
      <c r="AI1298" s="804">
        <v>0</v>
      </c>
    </row>
    <row r="1299" spans="33:35" s="3" customFormat="1" ht="15" customHeight="1">
      <c r="AG1299" s="800" t="s">
        <v>4133</v>
      </c>
      <c r="AH1299" t="s">
        <v>3076</v>
      </c>
      <c r="AI1299" s="804">
        <v>0</v>
      </c>
    </row>
    <row r="1300" spans="33:35" s="3" customFormat="1" ht="15" customHeight="1">
      <c r="AG1300" s="800" t="s">
        <v>4134</v>
      </c>
      <c r="AH1300" t="s">
        <v>3077</v>
      </c>
      <c r="AI1300" s="804">
        <v>0</v>
      </c>
    </row>
    <row r="1301" spans="33:35" s="3" customFormat="1" ht="15" customHeight="1">
      <c r="AG1301" s="800" t="s">
        <v>4135</v>
      </c>
      <c r="AH1301" t="s">
        <v>3078</v>
      </c>
      <c r="AI1301" s="804">
        <v>0</v>
      </c>
    </row>
    <row r="1302" spans="33:35" s="3" customFormat="1" ht="15" customHeight="1">
      <c r="AG1302" s="800" t="s">
        <v>4136</v>
      </c>
      <c r="AH1302" t="s">
        <v>3079</v>
      </c>
      <c r="AI1302" s="804">
        <v>0</v>
      </c>
    </row>
    <row r="1303" spans="33:35" s="3" customFormat="1" ht="15" customHeight="1">
      <c r="AG1303" s="800" t="s">
        <v>4137</v>
      </c>
      <c r="AH1303" t="s">
        <v>3080</v>
      </c>
      <c r="AI1303" s="804">
        <v>0</v>
      </c>
    </row>
    <row r="1304" spans="33:35" s="3" customFormat="1" ht="15" customHeight="1">
      <c r="AG1304" s="800" t="s">
        <v>4138</v>
      </c>
      <c r="AH1304" t="s">
        <v>3081</v>
      </c>
      <c r="AI1304" s="804">
        <v>0.45199999999999996</v>
      </c>
    </row>
    <row r="1305" spans="33:35" s="3" customFormat="1" ht="15" customHeight="1">
      <c r="AG1305" s="800" t="s">
        <v>4139</v>
      </c>
      <c r="AH1305" t="s">
        <v>3082</v>
      </c>
      <c r="AI1305" s="804">
        <v>0</v>
      </c>
    </row>
    <row r="1306" spans="33:35" s="3" customFormat="1" ht="15" customHeight="1">
      <c r="AG1306" s="800" t="s">
        <v>4140</v>
      </c>
      <c r="AH1306" t="s">
        <v>3083</v>
      </c>
      <c r="AI1306" s="804">
        <v>0.41100000000000003</v>
      </c>
    </row>
    <row r="1307" spans="33:35" s="3" customFormat="1" ht="15" customHeight="1">
      <c r="AG1307" s="800" t="s">
        <v>4141</v>
      </c>
      <c r="AH1307" t="s">
        <v>3084</v>
      </c>
      <c r="AI1307" s="804">
        <v>0</v>
      </c>
    </row>
    <row r="1308" spans="33:35" s="3" customFormat="1" ht="15" customHeight="1">
      <c r="AG1308" s="800" t="s">
        <v>4142</v>
      </c>
      <c r="AH1308" t="s">
        <v>3085</v>
      </c>
      <c r="AI1308" s="804">
        <v>0.45500000000000002</v>
      </c>
    </row>
    <row r="1309" spans="33:35" s="3" customFormat="1" ht="15" customHeight="1">
      <c r="AG1309" s="800" t="s">
        <v>3623</v>
      </c>
      <c r="AH1309" t="s">
        <v>2566</v>
      </c>
      <c r="AI1309" s="804">
        <v>0</v>
      </c>
    </row>
    <row r="1310" spans="33:35" s="3" customFormat="1" ht="15" customHeight="1">
      <c r="AG1310" s="800" t="s">
        <v>3624</v>
      </c>
      <c r="AH1310" t="s">
        <v>2567</v>
      </c>
      <c r="AI1310" s="804">
        <v>0</v>
      </c>
    </row>
    <row r="1311" spans="33:35" s="3" customFormat="1" ht="15" customHeight="1">
      <c r="AG1311" s="800" t="s">
        <v>3625</v>
      </c>
      <c r="AH1311" t="s">
        <v>2568</v>
      </c>
      <c r="AI1311" s="804">
        <v>0</v>
      </c>
    </row>
    <row r="1312" spans="33:35" s="3" customFormat="1" ht="15" customHeight="1">
      <c r="AG1312" s="800" t="s">
        <v>3626</v>
      </c>
      <c r="AH1312" t="s">
        <v>2569</v>
      </c>
      <c r="AI1312" s="804">
        <v>0</v>
      </c>
    </row>
    <row r="1313" spans="33:35" s="3" customFormat="1" ht="15" customHeight="1">
      <c r="AG1313" s="800" t="s">
        <v>3627</v>
      </c>
      <c r="AH1313" t="s">
        <v>2570</v>
      </c>
      <c r="AI1313" s="804">
        <v>0</v>
      </c>
    </row>
    <row r="1314" spans="33:35" s="3" customFormat="1" ht="15" customHeight="1">
      <c r="AG1314" s="800" t="s">
        <v>3628</v>
      </c>
      <c r="AH1314" t="s">
        <v>2571</v>
      </c>
      <c r="AI1314" s="804">
        <v>0</v>
      </c>
    </row>
    <row r="1315" spans="33:35" s="3" customFormat="1" ht="15" customHeight="1">
      <c r="AG1315" s="800" t="s">
        <v>3629</v>
      </c>
      <c r="AH1315" t="s">
        <v>2572</v>
      </c>
      <c r="AI1315" s="804">
        <v>0</v>
      </c>
    </row>
    <row r="1316" spans="33:35" s="3" customFormat="1" ht="15" customHeight="1">
      <c r="AG1316" s="800" t="s">
        <v>3630</v>
      </c>
      <c r="AH1316" t="s">
        <v>2573</v>
      </c>
      <c r="AI1316" s="804">
        <v>0</v>
      </c>
    </row>
    <row r="1317" spans="33:35" s="3" customFormat="1" ht="15" customHeight="1">
      <c r="AG1317" s="800" t="s">
        <v>3631</v>
      </c>
      <c r="AH1317" t="s">
        <v>2574</v>
      </c>
      <c r="AI1317" s="804">
        <v>0</v>
      </c>
    </row>
    <row r="1318" spans="33:35" s="3" customFormat="1" ht="15" customHeight="1">
      <c r="AG1318" s="800" t="s">
        <v>3632</v>
      </c>
      <c r="AH1318" t="s">
        <v>2575</v>
      </c>
      <c r="AI1318" s="804">
        <v>0.41499999999999998</v>
      </c>
    </row>
    <row r="1319" spans="33:35" s="3" customFormat="1" ht="15" customHeight="1">
      <c r="AG1319" s="800" t="s">
        <v>4143</v>
      </c>
      <c r="AH1319" t="s">
        <v>3086</v>
      </c>
      <c r="AI1319" s="804">
        <v>0</v>
      </c>
    </row>
    <row r="1320" spans="33:35" s="3" customFormat="1" ht="15" customHeight="1">
      <c r="AG1320" s="800" t="s">
        <v>4144</v>
      </c>
      <c r="AH1320" t="s">
        <v>3087</v>
      </c>
      <c r="AI1320" s="804">
        <v>0</v>
      </c>
    </row>
    <row r="1321" spans="33:35" s="3" customFormat="1" ht="15" customHeight="1">
      <c r="AG1321" s="800" t="s">
        <v>4145</v>
      </c>
      <c r="AH1321" t="s">
        <v>3088</v>
      </c>
      <c r="AI1321" s="804">
        <v>0</v>
      </c>
    </row>
    <row r="1322" spans="33:35" s="3" customFormat="1" ht="15" customHeight="1">
      <c r="AG1322" s="800" t="s">
        <v>4146</v>
      </c>
      <c r="AH1322" t="s">
        <v>3089</v>
      </c>
      <c r="AI1322" s="804">
        <v>0</v>
      </c>
    </row>
    <row r="1323" spans="33:35" s="3" customFormat="1" ht="15" customHeight="1">
      <c r="AG1323" s="800" t="s">
        <v>4147</v>
      </c>
      <c r="AH1323" t="s">
        <v>3090</v>
      </c>
      <c r="AI1323" s="804">
        <v>0</v>
      </c>
    </row>
    <row r="1324" spans="33:35" s="3" customFormat="1" ht="15" customHeight="1">
      <c r="AG1324" s="800" t="s">
        <v>4148</v>
      </c>
      <c r="AH1324" t="s">
        <v>3091</v>
      </c>
      <c r="AI1324" s="804">
        <v>0</v>
      </c>
    </row>
    <row r="1325" spans="33:35" s="3" customFormat="1" ht="15" customHeight="1">
      <c r="AG1325" s="800" t="s">
        <v>4149</v>
      </c>
      <c r="AH1325" t="s">
        <v>3092</v>
      </c>
      <c r="AI1325" s="804">
        <v>0.38699999999999996</v>
      </c>
    </row>
    <row r="1326" spans="33:35" s="3" customFormat="1" ht="15" customHeight="1">
      <c r="AG1326" s="800" t="s">
        <v>4150</v>
      </c>
      <c r="AH1326" t="s">
        <v>3093</v>
      </c>
      <c r="AI1326" s="804">
        <v>0.48399999999999999</v>
      </c>
    </row>
    <row r="1327" spans="33:35" s="3" customFormat="1" ht="15" customHeight="1">
      <c r="AG1327" s="800" t="s">
        <v>4151</v>
      </c>
      <c r="AH1327" t="s">
        <v>3094</v>
      </c>
      <c r="AI1327" s="804">
        <v>0</v>
      </c>
    </row>
    <row r="1328" spans="33:35" s="3" customFormat="1" ht="15" customHeight="1">
      <c r="AG1328" s="800" t="s">
        <v>4152</v>
      </c>
      <c r="AH1328" t="s">
        <v>3095</v>
      </c>
      <c r="AI1328" s="804">
        <v>0</v>
      </c>
    </row>
    <row r="1329" spans="33:35" s="3" customFormat="1" ht="15" customHeight="1">
      <c r="AG1329" s="800" t="s">
        <v>4153</v>
      </c>
      <c r="AH1329" t="s">
        <v>3096</v>
      </c>
      <c r="AI1329" s="804">
        <v>0.45700000000000002</v>
      </c>
    </row>
    <row r="1330" spans="33:35" s="3" customFormat="1" ht="15" customHeight="1">
      <c r="AG1330" s="800" t="s">
        <v>4154</v>
      </c>
      <c r="AH1330" t="s">
        <v>3097</v>
      </c>
      <c r="AI1330" s="804">
        <v>0</v>
      </c>
    </row>
    <row r="1331" spans="33:35" s="3" customFormat="1" ht="15" customHeight="1">
      <c r="AG1331" s="800" t="s">
        <v>4155</v>
      </c>
      <c r="AH1331" t="s">
        <v>3098</v>
      </c>
      <c r="AI1331" s="804">
        <v>0.47199999999999998</v>
      </c>
    </row>
    <row r="1332" spans="33:35" s="3" customFormat="1" ht="15" customHeight="1">
      <c r="AG1332" s="800" t="s">
        <v>4156</v>
      </c>
      <c r="AH1332" t="s">
        <v>3099</v>
      </c>
      <c r="AI1332" s="804">
        <v>0</v>
      </c>
    </row>
    <row r="1333" spans="33:35" s="3" customFormat="1" ht="15" customHeight="1">
      <c r="AG1333" s="800" t="s">
        <v>4157</v>
      </c>
      <c r="AH1333" t="s">
        <v>3100</v>
      </c>
      <c r="AI1333" s="804">
        <v>0.68499999999999994</v>
      </c>
    </row>
    <row r="1334" spans="33:35" s="3" customFormat="1" ht="15" customHeight="1">
      <c r="AG1334" s="800" t="s">
        <v>4158</v>
      </c>
      <c r="AH1334" t="s">
        <v>3101</v>
      </c>
      <c r="AI1334" s="804">
        <v>0.49</v>
      </c>
    </row>
    <row r="1335" spans="33:35" s="3" customFormat="1" ht="15" customHeight="1">
      <c r="AG1335" s="800" t="s">
        <v>4159</v>
      </c>
      <c r="AH1335" t="s">
        <v>3102</v>
      </c>
      <c r="AI1335" s="804">
        <v>0.46400000000000002</v>
      </c>
    </row>
    <row r="1336" spans="33:35" s="3" customFormat="1" ht="15" customHeight="1">
      <c r="AG1336" s="800" t="s">
        <v>4160</v>
      </c>
      <c r="AH1336" t="s">
        <v>3103</v>
      </c>
      <c r="AI1336" s="804">
        <v>0.42599999999999999</v>
      </c>
    </row>
    <row r="1337" spans="33:35" s="3" customFormat="1" ht="15" customHeight="1">
      <c r="AG1337" s="800" t="s">
        <v>4161</v>
      </c>
      <c r="AH1337" t="s">
        <v>3104</v>
      </c>
      <c r="AI1337" s="804">
        <v>0.67800000000000005</v>
      </c>
    </row>
    <row r="1338" spans="33:35" s="3" customFormat="1" ht="15" customHeight="1">
      <c r="AG1338" s="800" t="s">
        <v>4162</v>
      </c>
      <c r="AH1338" t="s">
        <v>3105</v>
      </c>
      <c r="AI1338" s="804">
        <v>0.41899999999999998</v>
      </c>
    </row>
    <row r="1339" spans="33:35" s="3" customFormat="1" ht="15" customHeight="1">
      <c r="AG1339" s="800" t="s">
        <v>4163</v>
      </c>
      <c r="AH1339" t="s">
        <v>3106</v>
      </c>
      <c r="AI1339" s="804">
        <v>0.32400000000000001</v>
      </c>
    </row>
    <row r="1340" spans="33:35" s="3" customFormat="1" ht="15" customHeight="1">
      <c r="AG1340" s="800" t="s">
        <v>4164</v>
      </c>
      <c r="AH1340" t="s">
        <v>3107</v>
      </c>
      <c r="AI1340" s="804">
        <v>0.439</v>
      </c>
    </row>
    <row r="1341" spans="33:35" s="3" customFormat="1" ht="15" customHeight="1">
      <c r="AG1341" s="800" t="s">
        <v>4165</v>
      </c>
      <c r="AH1341" t="s">
        <v>3108</v>
      </c>
      <c r="AI1341" s="804">
        <v>0</v>
      </c>
    </row>
    <row r="1342" spans="33:35" s="3" customFormat="1" ht="15" customHeight="1">
      <c r="AG1342" s="800" t="s">
        <v>4166</v>
      </c>
      <c r="AH1342" t="s">
        <v>3109</v>
      </c>
      <c r="AI1342" s="804">
        <v>0</v>
      </c>
    </row>
    <row r="1343" spans="33:35" s="3" customFormat="1" ht="15" customHeight="1">
      <c r="AG1343" s="800" t="s">
        <v>4167</v>
      </c>
      <c r="AH1343" t="s">
        <v>3110</v>
      </c>
      <c r="AI1343" s="804">
        <v>0.438</v>
      </c>
    </row>
    <row r="1344" spans="33:35" s="3" customFormat="1" ht="15" customHeight="1">
      <c r="AG1344" s="800" t="s">
        <v>4168</v>
      </c>
      <c r="AH1344" t="s">
        <v>3111</v>
      </c>
      <c r="AI1344" s="804">
        <v>0.6130000000000001</v>
      </c>
    </row>
    <row r="1345" spans="33:35" s="3" customFormat="1" ht="15" customHeight="1">
      <c r="AG1345" s="800" t="s">
        <v>4169</v>
      </c>
      <c r="AH1345" t="s">
        <v>3112</v>
      </c>
      <c r="AI1345" s="804">
        <v>0.61199999999999999</v>
      </c>
    </row>
    <row r="1346" spans="33:35" s="3" customFormat="1" ht="15" customHeight="1">
      <c r="AG1346" s="800" t="s">
        <v>4170</v>
      </c>
      <c r="AH1346" t="s">
        <v>3113</v>
      </c>
      <c r="AI1346" s="804">
        <v>0.40799999999999997</v>
      </c>
    </row>
    <row r="1347" spans="33:35" s="3" customFormat="1" ht="15" customHeight="1">
      <c r="AG1347" s="800" t="s">
        <v>4171</v>
      </c>
      <c r="AH1347" t="s">
        <v>3114</v>
      </c>
      <c r="AI1347" s="804">
        <v>0</v>
      </c>
    </row>
    <row r="1348" spans="33:35" s="3" customFormat="1" ht="15" customHeight="1">
      <c r="AG1348" s="800" t="s">
        <v>4172</v>
      </c>
      <c r="AH1348" t="s">
        <v>3115</v>
      </c>
      <c r="AI1348" s="804">
        <v>0</v>
      </c>
    </row>
    <row r="1349" spans="33:35" s="3" customFormat="1" ht="15" customHeight="1">
      <c r="AG1349" s="800" t="s">
        <v>4173</v>
      </c>
      <c r="AH1349" t="s">
        <v>3116</v>
      </c>
      <c r="AI1349" s="804">
        <v>0.59399999999999997</v>
      </c>
    </row>
    <row r="1350" spans="33:35" s="3" customFormat="1" ht="15" customHeight="1">
      <c r="AG1350" s="800" t="s">
        <v>4174</v>
      </c>
      <c r="AH1350" t="s">
        <v>3117</v>
      </c>
      <c r="AI1350" s="804">
        <v>0.44800000000000001</v>
      </c>
    </row>
    <row r="1351" spans="33:35" s="3" customFormat="1" ht="15" customHeight="1">
      <c r="AG1351" s="800" t="s">
        <v>4175</v>
      </c>
      <c r="AH1351" t="s">
        <v>3118</v>
      </c>
      <c r="AI1351" s="804">
        <v>0.44800000000000001</v>
      </c>
    </row>
    <row r="1352" spans="33:35" s="3" customFormat="1" ht="15" customHeight="1">
      <c r="AG1352" s="800" t="s">
        <v>4176</v>
      </c>
      <c r="AH1352" t="s">
        <v>3119</v>
      </c>
      <c r="AI1352" s="804">
        <v>0.40700000000000003</v>
      </c>
    </row>
    <row r="1353" spans="33:35" s="3" customFormat="1" ht="15" customHeight="1">
      <c r="AG1353" s="800" t="s">
        <v>4177</v>
      </c>
      <c r="AH1353" t="s">
        <v>3120</v>
      </c>
      <c r="AI1353" s="804">
        <v>0</v>
      </c>
    </row>
    <row r="1354" spans="33:35" s="3" customFormat="1" ht="15" customHeight="1">
      <c r="AG1354" s="800" t="s">
        <v>4178</v>
      </c>
      <c r="AH1354" t="s">
        <v>3121</v>
      </c>
      <c r="AI1354" s="804">
        <v>0</v>
      </c>
    </row>
    <row r="1355" spans="33:35" s="3" customFormat="1" ht="15" customHeight="1">
      <c r="AG1355" s="800" t="s">
        <v>4179</v>
      </c>
      <c r="AH1355" t="s">
        <v>3122</v>
      </c>
      <c r="AI1355" s="804">
        <v>0</v>
      </c>
    </row>
    <row r="1356" spans="33:35" s="3" customFormat="1" ht="15" customHeight="1">
      <c r="AG1356" s="800" t="s">
        <v>4180</v>
      </c>
      <c r="AH1356" t="s">
        <v>3123</v>
      </c>
      <c r="AI1356" s="804">
        <v>0</v>
      </c>
    </row>
    <row r="1357" spans="33:35" s="3" customFormat="1" ht="15" customHeight="1">
      <c r="AG1357" s="800" t="s">
        <v>4181</v>
      </c>
      <c r="AH1357" t="s">
        <v>3124</v>
      </c>
      <c r="AI1357" s="804">
        <v>0.33799999999999997</v>
      </c>
    </row>
    <row r="1358" spans="33:35" s="3" customFormat="1" ht="15" customHeight="1">
      <c r="AG1358" s="800" t="s">
        <v>4182</v>
      </c>
      <c r="AH1358" t="s">
        <v>3125</v>
      </c>
      <c r="AI1358" s="804">
        <v>0.61799999999999999</v>
      </c>
    </row>
    <row r="1359" spans="33:35" s="3" customFormat="1" ht="15" customHeight="1">
      <c r="AG1359" s="800" t="s">
        <v>4183</v>
      </c>
      <c r="AH1359" t="s">
        <v>3126</v>
      </c>
      <c r="AI1359" s="804">
        <v>0.65100000000000002</v>
      </c>
    </row>
    <row r="1360" spans="33:35" s="3" customFormat="1" ht="15" customHeight="1">
      <c r="AG1360" s="800" t="s">
        <v>4184</v>
      </c>
      <c r="AH1360" t="s">
        <v>3127</v>
      </c>
      <c r="AI1360" s="804">
        <v>0.49799999999999994</v>
      </c>
    </row>
    <row r="1361" spans="33:35" s="3" customFormat="1" ht="15" customHeight="1">
      <c r="AG1361" s="800" t="s">
        <v>4185</v>
      </c>
      <c r="AH1361" t="s">
        <v>3128</v>
      </c>
      <c r="AI1361" s="804">
        <v>0</v>
      </c>
    </row>
    <row r="1362" spans="33:35" s="3" customFormat="1" ht="15" customHeight="1">
      <c r="AG1362" s="800" t="s">
        <v>4186</v>
      </c>
      <c r="AH1362" t="s">
        <v>3129</v>
      </c>
      <c r="AI1362" s="804">
        <v>0.60299999999999998</v>
      </c>
    </row>
    <row r="1363" spans="33:35" s="3" customFormat="1" ht="15" customHeight="1">
      <c r="AG1363" s="800" t="s">
        <v>4187</v>
      </c>
      <c r="AH1363" t="s">
        <v>3130</v>
      </c>
      <c r="AI1363" s="804">
        <v>0</v>
      </c>
    </row>
    <row r="1364" spans="33:35" s="3" customFormat="1" ht="15" customHeight="1">
      <c r="AG1364" s="800" t="s">
        <v>4188</v>
      </c>
      <c r="AH1364" t="s">
        <v>3131</v>
      </c>
      <c r="AI1364" s="804">
        <v>0</v>
      </c>
    </row>
    <row r="1365" spans="33:35" s="3" customFormat="1" ht="15" customHeight="1">
      <c r="AG1365" s="800" t="s">
        <v>4189</v>
      </c>
      <c r="AH1365" t="s">
        <v>3132</v>
      </c>
      <c r="AI1365" s="804">
        <v>0.35300000000000004</v>
      </c>
    </row>
    <row r="1366" spans="33:35" s="3" customFormat="1" ht="15" customHeight="1">
      <c r="AG1366" s="800" t="s">
        <v>4190</v>
      </c>
      <c r="AH1366" t="s">
        <v>3133</v>
      </c>
      <c r="AI1366" s="804">
        <v>0.433</v>
      </c>
    </row>
    <row r="1367" spans="33:35" s="3" customFormat="1" ht="15" customHeight="1">
      <c r="AG1367" s="800" t="s">
        <v>4191</v>
      </c>
      <c r="AH1367" t="s">
        <v>3134</v>
      </c>
      <c r="AI1367" s="804">
        <v>0.41899999999999998</v>
      </c>
    </row>
    <row r="1368" spans="33:35" s="3" customFormat="1" ht="15" customHeight="1">
      <c r="AG1368" s="800" t="s">
        <v>4192</v>
      </c>
      <c r="AH1368" t="s">
        <v>3135</v>
      </c>
      <c r="AI1368" s="804">
        <v>0.623</v>
      </c>
    </row>
    <row r="1369" spans="33:35" s="3" customFormat="1" ht="15" customHeight="1">
      <c r="AG1369" s="800" t="s">
        <v>4193</v>
      </c>
      <c r="AH1369" t="s">
        <v>3136</v>
      </c>
      <c r="AI1369" s="804">
        <v>0.64600000000000002</v>
      </c>
    </row>
    <row r="1370" spans="33:35" s="3" customFormat="1" ht="15" customHeight="1">
      <c r="AG1370" s="800" t="s">
        <v>4194</v>
      </c>
      <c r="AH1370" t="s">
        <v>3137</v>
      </c>
      <c r="AI1370" s="804">
        <v>0.40200000000000002</v>
      </c>
    </row>
    <row r="1371" spans="33:35" s="3" customFormat="1" ht="15" customHeight="1">
      <c r="AG1371" s="800" t="s">
        <v>4195</v>
      </c>
      <c r="AH1371" t="s">
        <v>3138</v>
      </c>
      <c r="AI1371" s="804">
        <v>0</v>
      </c>
    </row>
    <row r="1372" spans="33:35" s="3" customFormat="1" ht="15" customHeight="1">
      <c r="AG1372" s="800" t="s">
        <v>4196</v>
      </c>
      <c r="AH1372" t="s">
        <v>3139</v>
      </c>
      <c r="AI1372" s="804">
        <v>0.184</v>
      </c>
    </row>
    <row r="1373" spans="33:35" s="3" customFormat="1" ht="15" customHeight="1">
      <c r="AG1373" s="800" t="s">
        <v>4197</v>
      </c>
      <c r="AH1373" t="s">
        <v>3140</v>
      </c>
      <c r="AI1373" s="804">
        <v>0.312</v>
      </c>
    </row>
    <row r="1374" spans="33:35" s="3" customFormat="1" ht="15" customHeight="1">
      <c r="AG1374" s="800" t="s">
        <v>4198</v>
      </c>
      <c r="AH1374" t="s">
        <v>3141</v>
      </c>
      <c r="AI1374" s="804">
        <v>0.60599999999999998</v>
      </c>
    </row>
    <row r="1375" spans="33:35" s="3" customFormat="1" ht="15" customHeight="1">
      <c r="AG1375" s="800" t="s">
        <v>4199</v>
      </c>
      <c r="AH1375" t="s">
        <v>3142</v>
      </c>
      <c r="AI1375" s="804">
        <v>0</v>
      </c>
    </row>
    <row r="1376" spans="33:35" s="3" customFormat="1" ht="15" customHeight="1">
      <c r="AG1376" s="800" t="s">
        <v>4200</v>
      </c>
      <c r="AH1376" t="s">
        <v>3143</v>
      </c>
      <c r="AI1376" s="804">
        <v>0</v>
      </c>
    </row>
    <row r="1377" spans="33:35" s="3" customFormat="1" ht="15" customHeight="1">
      <c r="AG1377" s="800" t="s">
        <v>4201</v>
      </c>
      <c r="AH1377" t="s">
        <v>3144</v>
      </c>
      <c r="AI1377" s="804">
        <v>0.40499999999999997</v>
      </c>
    </row>
    <row r="1378" spans="33:35" s="3" customFormat="1" ht="15" customHeight="1">
      <c r="AG1378" s="800" t="s">
        <v>4202</v>
      </c>
      <c r="AH1378" t="s">
        <v>3145</v>
      </c>
      <c r="AI1378" s="804">
        <v>0</v>
      </c>
    </row>
    <row r="1379" spans="33:35" s="3" customFormat="1" ht="15" customHeight="1">
      <c r="AG1379" s="800" t="s">
        <v>4203</v>
      </c>
      <c r="AH1379" t="s">
        <v>3146</v>
      </c>
      <c r="AI1379" s="804">
        <v>0.54799999999999993</v>
      </c>
    </row>
    <row r="1380" spans="33:35" s="3" customFormat="1" ht="15" customHeight="1">
      <c r="AG1380" s="800" t="s">
        <v>4204</v>
      </c>
      <c r="AH1380" t="s">
        <v>3147</v>
      </c>
      <c r="AI1380" s="804">
        <v>0.41899999999999998</v>
      </c>
    </row>
    <row r="1381" spans="33:35" s="3" customFormat="1" ht="15" customHeight="1">
      <c r="AG1381" s="800" t="s">
        <v>4205</v>
      </c>
      <c r="AH1381" t="s">
        <v>3148</v>
      </c>
      <c r="AI1381" s="804">
        <v>0.59399999999999997</v>
      </c>
    </row>
    <row r="1382" spans="33:35" s="3" customFormat="1" ht="15" customHeight="1">
      <c r="AG1382" s="800" t="s">
        <v>4206</v>
      </c>
      <c r="AH1382" t="s">
        <v>3149</v>
      </c>
      <c r="AI1382" s="804">
        <v>0.29899999999999999</v>
      </c>
    </row>
    <row r="1383" spans="33:35" s="3" customFormat="1" ht="15" customHeight="1">
      <c r="AG1383" s="800" t="s">
        <v>4207</v>
      </c>
      <c r="AH1383" t="s">
        <v>3150</v>
      </c>
      <c r="AI1383" s="804">
        <v>0.57399999999999995</v>
      </c>
    </row>
    <row r="1384" spans="33:35" s="3" customFormat="1" ht="15" customHeight="1">
      <c r="AG1384" s="800" t="s">
        <v>4208</v>
      </c>
      <c r="AH1384" t="s">
        <v>3151</v>
      </c>
      <c r="AI1384" s="804">
        <v>0.41899999999999998</v>
      </c>
    </row>
    <row r="1385" spans="33:35" s="3" customFormat="1" ht="15" customHeight="1">
      <c r="AG1385" s="800" t="s">
        <v>4209</v>
      </c>
      <c r="AH1385" t="s">
        <v>3152</v>
      </c>
      <c r="AI1385" s="804">
        <v>0</v>
      </c>
    </row>
    <row r="1386" spans="33:35" s="3" customFormat="1" ht="15" customHeight="1">
      <c r="AG1386" s="800" t="s">
        <v>4210</v>
      </c>
      <c r="AH1386" t="s">
        <v>3153</v>
      </c>
      <c r="AI1386" s="804">
        <v>0.434</v>
      </c>
    </row>
    <row r="1387" spans="33:35" s="3" customFormat="1" ht="15" customHeight="1">
      <c r="AG1387" s="800" t="s">
        <v>4211</v>
      </c>
      <c r="AH1387" t="s">
        <v>3154</v>
      </c>
      <c r="AI1387" s="804">
        <v>0.47800000000000004</v>
      </c>
    </row>
    <row r="1388" spans="33:35" s="3" customFormat="1" ht="15" customHeight="1">
      <c r="AG1388" s="800" t="s">
        <v>4212</v>
      </c>
      <c r="AH1388" t="s">
        <v>3155</v>
      </c>
      <c r="AI1388" s="804">
        <v>0.56499999999999995</v>
      </c>
    </row>
    <row r="1389" spans="33:35" s="3" customFormat="1" ht="15" customHeight="1">
      <c r="AG1389" s="800" t="s">
        <v>4213</v>
      </c>
      <c r="AH1389" t="s">
        <v>3156</v>
      </c>
      <c r="AI1389" s="804">
        <v>0.51800000000000002</v>
      </c>
    </row>
    <row r="1390" spans="33:35" s="3" customFormat="1" ht="15" customHeight="1">
      <c r="AG1390" s="800" t="s">
        <v>4214</v>
      </c>
      <c r="AH1390" t="s">
        <v>3157</v>
      </c>
      <c r="AI1390" s="804">
        <v>0.39200000000000002</v>
      </c>
    </row>
    <row r="1391" spans="33:35" s="3" customFormat="1" ht="15" customHeight="1">
      <c r="AG1391" s="800" t="s">
        <v>4215</v>
      </c>
      <c r="AH1391" t="s">
        <v>3158</v>
      </c>
      <c r="AI1391" s="804">
        <v>0.56400000000000006</v>
      </c>
    </row>
    <row r="1392" spans="33:35" s="3" customFormat="1" ht="15" customHeight="1">
      <c r="AG1392" s="800" t="s">
        <v>4216</v>
      </c>
      <c r="AH1392" t="s">
        <v>3159</v>
      </c>
      <c r="AI1392" s="804">
        <v>0.47800000000000004</v>
      </c>
    </row>
    <row r="1393" spans="33:35" s="3" customFormat="1" ht="15" customHeight="1">
      <c r="AG1393" s="800" t="s">
        <v>4217</v>
      </c>
      <c r="AH1393" t="s">
        <v>3160</v>
      </c>
      <c r="AI1393" s="804">
        <v>0</v>
      </c>
    </row>
    <row r="1394" spans="33:35" s="3" customFormat="1" ht="15" customHeight="1">
      <c r="AG1394" s="800" t="s">
        <v>4218</v>
      </c>
      <c r="AH1394" t="s">
        <v>3161</v>
      </c>
      <c r="AI1394" s="804">
        <v>0</v>
      </c>
    </row>
    <row r="1395" spans="33:35" s="3" customFormat="1" ht="15" customHeight="1">
      <c r="AG1395" s="800" t="s">
        <v>4219</v>
      </c>
      <c r="AH1395" t="s">
        <v>3162</v>
      </c>
      <c r="AI1395" s="804">
        <v>0</v>
      </c>
    </row>
    <row r="1396" spans="33:35" s="3" customFormat="1" ht="15" customHeight="1">
      <c r="AG1396" s="800" t="s">
        <v>4220</v>
      </c>
      <c r="AH1396" t="s">
        <v>3163</v>
      </c>
      <c r="AI1396" s="804">
        <v>0.42199999999999999</v>
      </c>
    </row>
    <row r="1397" spans="33:35" s="3" customFormat="1" ht="15" customHeight="1">
      <c r="AG1397" s="800" t="s">
        <v>4221</v>
      </c>
      <c r="AH1397" t="s">
        <v>3164</v>
      </c>
      <c r="AI1397" s="804">
        <v>0.41499999999999998</v>
      </c>
    </row>
    <row r="1398" spans="33:35" s="3" customFormat="1" ht="15" customHeight="1">
      <c r="AG1398" s="800" t="s">
        <v>4222</v>
      </c>
      <c r="AH1398" t="s">
        <v>3165</v>
      </c>
      <c r="AI1398" s="804">
        <v>0.34099999999999997</v>
      </c>
    </row>
    <row r="1399" spans="33:35" s="3" customFormat="1" ht="15" customHeight="1">
      <c r="AG1399" s="800" t="s">
        <v>4223</v>
      </c>
      <c r="AH1399" t="s">
        <v>3166</v>
      </c>
      <c r="AI1399" s="804">
        <v>0.39800000000000002</v>
      </c>
    </row>
    <row r="1400" spans="33:35" s="3" customFormat="1" ht="15" customHeight="1">
      <c r="AG1400" s="800" t="s">
        <v>4224</v>
      </c>
      <c r="AH1400" t="s">
        <v>3167</v>
      </c>
      <c r="AI1400" s="804">
        <v>0</v>
      </c>
    </row>
    <row r="1401" spans="33:35" s="3" customFormat="1" ht="15" customHeight="1">
      <c r="AG1401" s="800" t="s">
        <v>4225</v>
      </c>
      <c r="AH1401" t="s">
        <v>3168</v>
      </c>
      <c r="AI1401" s="804">
        <v>0.40099999999999997</v>
      </c>
    </row>
    <row r="1402" spans="33:35" s="3" customFormat="1" ht="15" customHeight="1">
      <c r="AG1402" s="800" t="s">
        <v>4226</v>
      </c>
      <c r="AH1402" t="s">
        <v>3169</v>
      </c>
      <c r="AI1402" s="804">
        <v>0.33300000000000002</v>
      </c>
    </row>
    <row r="1403" spans="33:35" s="3" customFormat="1" ht="15" customHeight="1">
      <c r="AG1403" s="800" t="s">
        <v>4227</v>
      </c>
      <c r="AH1403" t="s">
        <v>3170</v>
      </c>
      <c r="AI1403" s="804">
        <v>0.48199999999999998</v>
      </c>
    </row>
    <row r="1404" spans="33:35" s="3" customFormat="1" ht="15" customHeight="1">
      <c r="AG1404" s="800" t="s">
        <v>4228</v>
      </c>
      <c r="AH1404" t="s">
        <v>3171</v>
      </c>
      <c r="AI1404" s="804">
        <v>0.374</v>
      </c>
    </row>
    <row r="1405" spans="33:35" s="3" customFormat="1" ht="15" customHeight="1">
      <c r="AG1405" s="800" t="s">
        <v>4229</v>
      </c>
      <c r="AH1405" t="s">
        <v>3172</v>
      </c>
      <c r="AI1405" s="804">
        <v>0.56999999999999995</v>
      </c>
    </row>
    <row r="1406" spans="33:35" s="3" customFormat="1" ht="15" customHeight="1">
      <c r="AG1406" s="800" t="s">
        <v>4230</v>
      </c>
      <c r="AH1406" t="s">
        <v>3173</v>
      </c>
      <c r="AI1406" s="804">
        <v>0</v>
      </c>
    </row>
    <row r="1407" spans="33:35" s="3" customFormat="1" ht="15" customHeight="1">
      <c r="AG1407" s="800" t="s">
        <v>4231</v>
      </c>
      <c r="AH1407" t="s">
        <v>3174</v>
      </c>
      <c r="AI1407" s="804">
        <v>0.55199999999999994</v>
      </c>
    </row>
    <row r="1408" spans="33:35" s="3" customFormat="1" ht="15" customHeight="1">
      <c r="AG1408" s="800" t="s">
        <v>4232</v>
      </c>
      <c r="AH1408" t="s">
        <v>3175</v>
      </c>
      <c r="AI1408" s="804">
        <v>0.57099999999999995</v>
      </c>
    </row>
    <row r="1409" spans="33:35" s="3" customFormat="1" ht="15" customHeight="1">
      <c r="AG1409" s="800" t="s">
        <v>4233</v>
      </c>
      <c r="AH1409" t="s">
        <v>3176</v>
      </c>
      <c r="AI1409" s="804">
        <v>0.41899999999999998</v>
      </c>
    </row>
    <row r="1410" spans="33:35" s="3" customFormat="1" ht="15" customHeight="1">
      <c r="AG1410" s="800" t="s">
        <v>4234</v>
      </c>
      <c r="AH1410" t="s">
        <v>3177</v>
      </c>
      <c r="AI1410" s="804">
        <v>0.48399999999999999</v>
      </c>
    </row>
    <row r="1411" spans="33:35" s="3" customFormat="1" ht="15" customHeight="1">
      <c r="AG1411" s="800" t="s">
        <v>4235</v>
      </c>
      <c r="AH1411" t="s">
        <v>3178</v>
      </c>
      <c r="AI1411" s="804">
        <v>0</v>
      </c>
    </row>
    <row r="1412" spans="33:35" s="3" customFormat="1" ht="15" customHeight="1">
      <c r="AG1412" s="800" t="s">
        <v>4236</v>
      </c>
      <c r="AH1412" t="s">
        <v>3179</v>
      </c>
      <c r="AI1412" s="804">
        <v>0.64400000000000002</v>
      </c>
    </row>
    <row r="1413" spans="33:35" s="3" customFormat="1" ht="15" customHeight="1">
      <c r="AG1413" s="800" t="s">
        <v>4237</v>
      </c>
      <c r="AH1413" t="s">
        <v>3180</v>
      </c>
      <c r="AI1413" s="804">
        <v>0</v>
      </c>
    </row>
    <row r="1414" spans="33:35" s="3" customFormat="1" ht="15" customHeight="1">
      <c r="AG1414" s="800" t="s">
        <v>4238</v>
      </c>
      <c r="AH1414" t="s">
        <v>3181</v>
      </c>
      <c r="AI1414" s="804">
        <v>0.54100000000000004</v>
      </c>
    </row>
    <row r="1415" spans="33:35" s="3" customFormat="1" ht="15" customHeight="1">
      <c r="AG1415" s="800" t="s">
        <v>4239</v>
      </c>
      <c r="AH1415" t="s">
        <v>3182</v>
      </c>
      <c r="AI1415" s="804">
        <v>0.441</v>
      </c>
    </row>
    <row r="1416" spans="33:35" s="3" customFormat="1" ht="15" customHeight="1">
      <c r="AG1416" s="800" t="s">
        <v>4240</v>
      </c>
      <c r="AH1416" t="s">
        <v>3183</v>
      </c>
      <c r="AI1416" s="804">
        <v>0</v>
      </c>
    </row>
    <row r="1417" spans="33:35" s="3" customFormat="1" ht="15" customHeight="1">
      <c r="AG1417" s="800" t="s">
        <v>4241</v>
      </c>
      <c r="AH1417" t="s">
        <v>3184</v>
      </c>
      <c r="AI1417" s="804">
        <v>0.45500000000000002</v>
      </c>
    </row>
    <row r="1418" spans="33:35" s="3" customFormat="1" ht="15" customHeight="1">
      <c r="AG1418" s="800" t="s">
        <v>4242</v>
      </c>
      <c r="AH1418" t="s">
        <v>3185</v>
      </c>
      <c r="AI1418" s="804">
        <v>0</v>
      </c>
    </row>
    <row r="1419" spans="33:35" s="3" customFormat="1" ht="15" customHeight="1">
      <c r="AG1419" s="800" t="s">
        <v>4243</v>
      </c>
      <c r="AH1419" t="s">
        <v>3186</v>
      </c>
      <c r="AI1419" s="804">
        <v>0.42000000000000004</v>
      </c>
    </row>
    <row r="1420" spans="33:35" s="3" customFormat="1" ht="15" customHeight="1">
      <c r="AG1420" s="800" t="s">
        <v>4244</v>
      </c>
      <c r="AH1420" t="s">
        <v>3187</v>
      </c>
      <c r="AI1420" s="804">
        <v>0</v>
      </c>
    </row>
    <row r="1421" spans="33:35" s="3" customFormat="1" ht="15" customHeight="1">
      <c r="AG1421" s="800" t="s">
        <v>4245</v>
      </c>
      <c r="AH1421" t="s">
        <v>3188</v>
      </c>
      <c r="AI1421" s="804">
        <v>0</v>
      </c>
    </row>
    <row r="1422" spans="33:35" s="3" customFormat="1" ht="15" customHeight="1">
      <c r="AG1422" s="800" t="s">
        <v>4246</v>
      </c>
      <c r="AH1422" t="s">
        <v>3189</v>
      </c>
      <c r="AI1422" s="804">
        <v>0.57799999999999996</v>
      </c>
    </row>
    <row r="1423" spans="33:35" s="3" customFormat="1" ht="15" customHeight="1">
      <c r="AG1423" s="800" t="s">
        <v>4247</v>
      </c>
      <c r="AH1423" t="s">
        <v>3190</v>
      </c>
      <c r="AI1423" s="804">
        <v>0.55500000000000005</v>
      </c>
    </row>
    <row r="1424" spans="33:35" s="3" customFormat="1" ht="15" customHeight="1">
      <c r="AG1424" s="800" t="s">
        <v>4248</v>
      </c>
      <c r="AH1424" t="s">
        <v>3191</v>
      </c>
      <c r="AI1424" s="804">
        <v>0.56300000000000006</v>
      </c>
    </row>
    <row r="1425" spans="33:35" s="3" customFormat="1" ht="15" customHeight="1">
      <c r="AG1425" s="800" t="s">
        <v>4249</v>
      </c>
      <c r="AH1425" t="s">
        <v>3192</v>
      </c>
      <c r="AI1425" s="804">
        <v>0</v>
      </c>
    </row>
    <row r="1426" spans="33:35" s="3" customFormat="1" ht="15" customHeight="1">
      <c r="AG1426" s="800" t="s">
        <v>4250</v>
      </c>
      <c r="AH1426" t="s">
        <v>3193</v>
      </c>
      <c r="AI1426" s="804">
        <v>0.41899999999999998</v>
      </c>
    </row>
    <row r="1427" spans="33:35" s="3" customFormat="1" ht="15" customHeight="1">
      <c r="AG1427" s="800" t="s">
        <v>4251</v>
      </c>
      <c r="AH1427" t="s">
        <v>3194</v>
      </c>
      <c r="AI1427" s="804">
        <v>0.63700000000000001</v>
      </c>
    </row>
    <row r="1428" spans="33:35" s="3" customFormat="1" ht="15" customHeight="1">
      <c r="AG1428" s="800" t="s">
        <v>4252</v>
      </c>
      <c r="AH1428" t="s">
        <v>3195</v>
      </c>
      <c r="AI1428" s="804">
        <v>0</v>
      </c>
    </row>
    <row r="1429" spans="33:35" s="3" customFormat="1" ht="15" customHeight="1">
      <c r="AG1429" s="800" t="s">
        <v>4253</v>
      </c>
      <c r="AH1429" t="s">
        <v>3196</v>
      </c>
      <c r="AI1429" s="804">
        <v>0</v>
      </c>
    </row>
    <row r="1430" spans="33:35" s="3" customFormat="1" ht="15" customHeight="1">
      <c r="AG1430" s="800" t="s">
        <v>4254</v>
      </c>
      <c r="AH1430" t="s">
        <v>3197</v>
      </c>
      <c r="AI1430" s="804">
        <v>0</v>
      </c>
    </row>
    <row r="1431" spans="33:35" s="3" customFormat="1" ht="15" customHeight="1">
      <c r="AG1431" s="800" t="s">
        <v>4255</v>
      </c>
      <c r="AH1431" t="s">
        <v>3198</v>
      </c>
      <c r="AI1431" s="804">
        <v>0.64200000000000002</v>
      </c>
    </row>
    <row r="1432" spans="33:35" s="3" customFormat="1" ht="15" customHeight="1">
      <c r="AG1432" s="800" t="s">
        <v>4256</v>
      </c>
      <c r="AH1432" t="s">
        <v>3199</v>
      </c>
      <c r="AI1432" s="804">
        <v>0.42199999999999999</v>
      </c>
    </row>
    <row r="1433" spans="33:35" s="3" customFormat="1" ht="15" customHeight="1">
      <c r="AG1433" s="800" t="s">
        <v>4257</v>
      </c>
      <c r="AH1433" t="s">
        <v>3200</v>
      </c>
      <c r="AI1433" s="804">
        <v>0.61099999999999999</v>
      </c>
    </row>
    <row r="1434" spans="33:35" s="3" customFormat="1" ht="15" customHeight="1">
      <c r="AG1434" s="800" t="s">
        <v>4258</v>
      </c>
      <c r="AH1434" t="s">
        <v>3201</v>
      </c>
      <c r="AI1434" s="804">
        <v>0.626</v>
      </c>
    </row>
    <row r="1435" spans="33:35" s="3" customFormat="1" ht="15" customHeight="1">
      <c r="AG1435" s="800" t="s">
        <v>4259</v>
      </c>
      <c r="AH1435" t="s">
        <v>3202</v>
      </c>
      <c r="AI1435" s="804">
        <v>0</v>
      </c>
    </row>
    <row r="1436" spans="33:35" s="3" customFormat="1" ht="15" customHeight="1">
      <c r="AG1436" s="800" t="s">
        <v>4260</v>
      </c>
      <c r="AH1436" t="s">
        <v>3203</v>
      </c>
      <c r="AI1436" s="804">
        <v>0.45800000000000002</v>
      </c>
    </row>
    <row r="1437" spans="33:35" s="3" customFormat="1" ht="15" customHeight="1">
      <c r="AG1437" s="800" t="s">
        <v>4261</v>
      </c>
      <c r="AH1437" t="s">
        <v>3204</v>
      </c>
      <c r="AI1437" s="804">
        <v>0</v>
      </c>
    </row>
    <row r="1438" spans="33:35" s="3" customFormat="1" ht="15" customHeight="1">
      <c r="AG1438" s="800" t="s">
        <v>4262</v>
      </c>
      <c r="AH1438" t="s">
        <v>3205</v>
      </c>
      <c r="AI1438" s="804">
        <v>0.30599999999999999</v>
      </c>
    </row>
    <row r="1439" spans="33:35" s="3" customFormat="1" ht="15" customHeight="1">
      <c r="AG1439" s="800" t="s">
        <v>4263</v>
      </c>
      <c r="AH1439" t="s">
        <v>3206</v>
      </c>
      <c r="AI1439" s="804">
        <v>0.36900000000000005</v>
      </c>
    </row>
    <row r="1440" spans="33:35" s="3" customFormat="1" ht="15" customHeight="1">
      <c r="AG1440" s="800" t="s">
        <v>4264</v>
      </c>
      <c r="AH1440" t="s">
        <v>3207</v>
      </c>
      <c r="AI1440" s="804">
        <v>0.48799999999999999</v>
      </c>
    </row>
    <row r="1441" spans="33:35" s="3" customFormat="1" ht="15" customHeight="1">
      <c r="AG1441" s="800" t="s">
        <v>4265</v>
      </c>
      <c r="AH1441" t="s">
        <v>3208</v>
      </c>
      <c r="AI1441" s="804">
        <v>0.42199999999999999</v>
      </c>
    </row>
    <row r="1442" spans="33:35" s="3" customFormat="1" ht="15" customHeight="1">
      <c r="AG1442" s="800" t="s">
        <v>4266</v>
      </c>
      <c r="AH1442" t="s">
        <v>3209</v>
      </c>
      <c r="AI1442" s="804">
        <v>0.61899999999999999</v>
      </c>
    </row>
    <row r="1443" spans="33:35" s="3" customFormat="1" ht="15" customHeight="1">
      <c r="AG1443" s="800" t="s">
        <v>4267</v>
      </c>
      <c r="AH1443" t="s">
        <v>3210</v>
      </c>
      <c r="AI1443" s="804">
        <v>0</v>
      </c>
    </row>
    <row r="1444" spans="33:35" s="3" customFormat="1" ht="15" customHeight="1">
      <c r="AG1444" s="800" t="s">
        <v>4268</v>
      </c>
      <c r="AH1444" t="s">
        <v>3211</v>
      </c>
      <c r="AI1444" s="804">
        <v>0.48299999999999998</v>
      </c>
    </row>
    <row r="1445" spans="33:35" s="3" customFormat="1" ht="15" customHeight="1">
      <c r="AG1445" s="800" t="s">
        <v>4269</v>
      </c>
      <c r="AH1445" t="s">
        <v>3212</v>
      </c>
      <c r="AI1445" s="804">
        <v>0.314</v>
      </c>
    </row>
    <row r="1446" spans="33:35" s="3" customFormat="1" ht="15" customHeight="1">
      <c r="AG1446" s="800" t="s">
        <v>4270</v>
      </c>
      <c r="AH1446" t="s">
        <v>3213</v>
      </c>
      <c r="AI1446" s="804">
        <v>0.40499999999999997</v>
      </c>
    </row>
    <row r="1447" spans="33:35" s="3" customFormat="1" ht="15" customHeight="1">
      <c r="AG1447" s="800" t="s">
        <v>4271</v>
      </c>
      <c r="AH1447" t="s">
        <v>3214</v>
      </c>
      <c r="AI1447" s="804">
        <v>0</v>
      </c>
    </row>
    <row r="1448" spans="33:35" s="3" customFormat="1" ht="15" customHeight="1">
      <c r="AG1448" s="800" t="s">
        <v>4272</v>
      </c>
      <c r="AH1448" t="s">
        <v>3215</v>
      </c>
      <c r="AI1448" s="804">
        <v>0.43099999999999999</v>
      </c>
    </row>
    <row r="1449" spans="33:35" s="3" customFormat="1" ht="15" customHeight="1">
      <c r="AG1449" s="800" t="s">
        <v>4273</v>
      </c>
      <c r="AH1449" t="s">
        <v>3216</v>
      </c>
      <c r="AI1449" s="804">
        <v>0.40600000000000003</v>
      </c>
    </row>
    <row r="1450" spans="33:35" s="3" customFormat="1" ht="15" customHeight="1">
      <c r="AG1450" s="800" t="s">
        <v>4274</v>
      </c>
      <c r="AH1450" t="s">
        <v>3217</v>
      </c>
      <c r="AI1450" s="804">
        <v>0.41899999999999998</v>
      </c>
    </row>
    <row r="1451" spans="33:35" s="3" customFormat="1" ht="15" customHeight="1">
      <c r="AG1451" s="800" t="s">
        <v>4275</v>
      </c>
      <c r="AH1451" t="s">
        <v>3218</v>
      </c>
      <c r="AI1451" s="804">
        <v>0</v>
      </c>
    </row>
    <row r="1452" spans="33:35" s="3" customFormat="1" ht="15" customHeight="1">
      <c r="AG1452" s="800" t="s">
        <v>4276</v>
      </c>
      <c r="AH1452" t="s">
        <v>3219</v>
      </c>
      <c r="AI1452" s="804">
        <v>0.39100000000000001</v>
      </c>
    </row>
    <row r="1453" spans="33:35" s="3" customFormat="1" ht="15" customHeight="1">
      <c r="AG1453" s="800" t="s">
        <v>4277</v>
      </c>
      <c r="AH1453" t="s">
        <v>3220</v>
      </c>
      <c r="AI1453" s="804">
        <v>0.46299999999999997</v>
      </c>
    </row>
    <row r="1454" spans="33:35" s="3" customFormat="1" ht="15" customHeight="1">
      <c r="AG1454" s="800" t="s">
        <v>4278</v>
      </c>
      <c r="AH1454" t="s">
        <v>3221</v>
      </c>
      <c r="AI1454" s="804">
        <v>0.50600000000000001</v>
      </c>
    </row>
    <row r="1455" spans="33:35" s="3" customFormat="1" ht="15" customHeight="1">
      <c r="AG1455" s="800" t="s">
        <v>4279</v>
      </c>
      <c r="AH1455" t="s">
        <v>3222</v>
      </c>
      <c r="AI1455" s="804">
        <v>0.61699999999999999</v>
      </c>
    </row>
    <row r="1456" spans="33:35" s="3" customFormat="1" ht="15" customHeight="1">
      <c r="AG1456" s="800" t="s">
        <v>4280</v>
      </c>
      <c r="AH1456" t="s">
        <v>3223</v>
      </c>
      <c r="AI1456" s="804">
        <v>0.623</v>
      </c>
    </row>
    <row r="1457" spans="33:35" s="3" customFormat="1" ht="15" customHeight="1">
      <c r="AG1457" s="800" t="s">
        <v>4281</v>
      </c>
      <c r="AH1457" t="s">
        <v>3224</v>
      </c>
      <c r="AI1457" s="804">
        <v>0.51900000000000002</v>
      </c>
    </row>
    <row r="1458" spans="33:35" s="3" customFormat="1" ht="15" customHeight="1">
      <c r="AG1458" s="800" t="s">
        <v>4282</v>
      </c>
      <c r="AH1458" t="s">
        <v>3225</v>
      </c>
      <c r="AI1458" s="804">
        <v>0.42199999999999999</v>
      </c>
    </row>
    <row r="1459" spans="33:35" s="3" customFormat="1" ht="15" customHeight="1">
      <c r="AG1459" s="800" t="s">
        <v>4283</v>
      </c>
      <c r="AH1459" t="s">
        <v>3226</v>
      </c>
      <c r="AI1459" s="804">
        <v>0</v>
      </c>
    </row>
    <row r="1460" spans="33:35" s="3" customFormat="1" ht="15" customHeight="1">
      <c r="AG1460" s="800" t="s">
        <v>4284</v>
      </c>
      <c r="AH1460" t="s">
        <v>3227</v>
      </c>
      <c r="AI1460" s="804">
        <v>0.54699999999999993</v>
      </c>
    </row>
    <row r="1461" spans="33:35" s="3" customFormat="1" ht="15" customHeight="1">
      <c r="AG1461" s="800" t="s">
        <v>4285</v>
      </c>
      <c r="AH1461" t="s">
        <v>3228</v>
      </c>
      <c r="AI1461" s="804">
        <v>0.63600000000000001</v>
      </c>
    </row>
    <row r="1462" spans="33:35" s="3" customFormat="1" ht="15" customHeight="1">
      <c r="AG1462" s="800" t="s">
        <v>4286</v>
      </c>
      <c r="AH1462" t="s">
        <v>3229</v>
      </c>
      <c r="AI1462" s="804">
        <v>0.58100000000000007</v>
      </c>
    </row>
    <row r="1463" spans="33:35" s="3" customFormat="1" ht="15" customHeight="1">
      <c r="AG1463" s="800" t="s">
        <v>4287</v>
      </c>
      <c r="AH1463" t="s">
        <v>3230</v>
      </c>
      <c r="AI1463" s="804">
        <v>0.42199999999999999</v>
      </c>
    </row>
    <row r="1464" spans="33:35" s="3" customFormat="1" ht="15" customHeight="1">
      <c r="AG1464" s="800" t="s">
        <v>4288</v>
      </c>
      <c r="AH1464" t="s">
        <v>3231</v>
      </c>
      <c r="AI1464" s="804">
        <v>0.46900000000000003</v>
      </c>
    </row>
    <row r="1465" spans="33:35" s="3" customFormat="1" ht="15" customHeight="1">
      <c r="AG1465" s="800" t="s">
        <v>4289</v>
      </c>
      <c r="AH1465" t="s">
        <v>3232</v>
      </c>
      <c r="AI1465" s="804">
        <v>0.505</v>
      </c>
    </row>
    <row r="1466" spans="33:35" s="3" customFormat="1" ht="15" customHeight="1">
      <c r="AG1466" s="800" t="s">
        <v>4290</v>
      </c>
      <c r="AH1466" t="s">
        <v>3233</v>
      </c>
      <c r="AI1466" s="804">
        <v>0.70899999999999996</v>
      </c>
    </row>
    <row r="1467" spans="33:35" s="3" customFormat="1" ht="15" customHeight="1">
      <c r="AG1467" s="800" t="s">
        <v>4291</v>
      </c>
      <c r="AH1467" t="s">
        <v>3234</v>
      </c>
      <c r="AI1467" s="804">
        <v>0.58699999999999997</v>
      </c>
    </row>
    <row r="1468" spans="33:35" s="3" customFormat="1" ht="15" customHeight="1">
      <c r="AG1468" s="800" t="s">
        <v>4292</v>
      </c>
      <c r="AH1468" t="s">
        <v>3235</v>
      </c>
      <c r="AI1468" s="804">
        <v>0.65600000000000003</v>
      </c>
    </row>
    <row r="1469" spans="33:35" s="3" customFormat="1" ht="15" customHeight="1">
      <c r="AG1469" s="800" t="s">
        <v>4293</v>
      </c>
      <c r="AH1469" t="s">
        <v>3236</v>
      </c>
      <c r="AI1469" s="804">
        <v>0</v>
      </c>
    </row>
    <row r="1470" spans="33:35" s="3" customFormat="1" ht="15" customHeight="1">
      <c r="AG1470" s="800" t="s">
        <v>4294</v>
      </c>
      <c r="AH1470" t="s">
        <v>3237</v>
      </c>
      <c r="AI1470" s="804">
        <v>0.40700000000000003</v>
      </c>
    </row>
    <row r="1471" spans="33:35" s="3" customFormat="1" ht="15" customHeight="1">
      <c r="AG1471" s="800" t="s">
        <v>4295</v>
      </c>
      <c r="AH1471" t="s">
        <v>3238</v>
      </c>
      <c r="AI1471" s="804">
        <v>0.59000000000000008</v>
      </c>
    </row>
    <row r="1472" spans="33:35" s="3" customFormat="1" ht="15" customHeight="1">
      <c r="AG1472" s="800" t="s">
        <v>4296</v>
      </c>
      <c r="AH1472" t="s">
        <v>3239</v>
      </c>
      <c r="AI1472" s="804">
        <v>0</v>
      </c>
    </row>
    <row r="1473" spans="33:35" s="3" customFormat="1" ht="15" customHeight="1">
      <c r="AG1473" s="800" t="s">
        <v>4297</v>
      </c>
      <c r="AH1473" t="s">
        <v>3240</v>
      </c>
      <c r="AI1473" s="804">
        <v>0.47199999999999998</v>
      </c>
    </row>
    <row r="1474" spans="33:35" s="3" customFormat="1" ht="15" customHeight="1">
      <c r="AG1474" s="800" t="s">
        <v>4298</v>
      </c>
      <c r="AH1474" t="s">
        <v>3241</v>
      </c>
      <c r="AI1474" s="804">
        <v>0.33399999999999996</v>
      </c>
    </row>
    <row r="1475" spans="33:35" s="3" customFormat="1" ht="15" customHeight="1">
      <c r="AG1475" s="800" t="s">
        <v>4299</v>
      </c>
      <c r="AH1475" t="s">
        <v>3242</v>
      </c>
      <c r="AI1475" s="804">
        <v>0.58600000000000008</v>
      </c>
    </row>
    <row r="1476" spans="33:35" s="3" customFormat="1" ht="15" customHeight="1">
      <c r="AG1476" s="800" t="s">
        <v>4300</v>
      </c>
      <c r="AH1476" t="s">
        <v>3243</v>
      </c>
      <c r="AI1476" s="804">
        <v>0.29300000000000004</v>
      </c>
    </row>
    <row r="1477" spans="33:35" s="3" customFormat="1" ht="15" customHeight="1">
      <c r="AG1477" s="800" t="s">
        <v>4301</v>
      </c>
      <c r="AH1477" t="s">
        <v>3244</v>
      </c>
      <c r="AI1477" s="804">
        <v>0</v>
      </c>
    </row>
    <row r="1478" spans="33:35" s="3" customFormat="1" ht="15" customHeight="1">
      <c r="AG1478" s="800" t="s">
        <v>4302</v>
      </c>
      <c r="AH1478" t="s">
        <v>3245</v>
      </c>
      <c r="AI1478" s="804">
        <v>0.46</v>
      </c>
    </row>
    <row r="1479" spans="33:35" s="3" customFormat="1" ht="15" customHeight="1">
      <c r="AG1479" s="800" t="s">
        <v>4303</v>
      </c>
      <c r="AH1479" t="s">
        <v>3246</v>
      </c>
      <c r="AI1479" s="804">
        <v>0.49200000000000005</v>
      </c>
    </row>
    <row r="1480" spans="33:35" s="3" customFormat="1" ht="15" customHeight="1">
      <c r="AG1480" s="800" t="s">
        <v>4304</v>
      </c>
      <c r="AH1480" t="s">
        <v>3247</v>
      </c>
      <c r="AI1480" s="804">
        <v>0</v>
      </c>
    </row>
    <row r="1481" spans="33:35" s="3" customFormat="1" ht="15" customHeight="1">
      <c r="AG1481" s="800" t="s">
        <v>4305</v>
      </c>
      <c r="AH1481" t="s">
        <v>3248</v>
      </c>
      <c r="AI1481" s="804">
        <v>0.46500000000000002</v>
      </c>
    </row>
    <row r="1482" spans="33:35" s="3" customFormat="1" ht="15" customHeight="1">
      <c r="AG1482" s="800" t="s">
        <v>4306</v>
      </c>
      <c r="AH1482" t="s">
        <v>3249</v>
      </c>
      <c r="AI1482" s="804">
        <v>0</v>
      </c>
    </row>
    <row r="1483" spans="33:35" s="3" customFormat="1" ht="15" customHeight="1">
      <c r="AG1483" s="800" t="s">
        <v>4307</v>
      </c>
      <c r="AH1483" t="s">
        <v>3250</v>
      </c>
      <c r="AI1483" s="804">
        <v>0.31900000000000001</v>
      </c>
    </row>
    <row r="1484" spans="33:35" s="3" customFormat="1" ht="15" customHeight="1">
      <c r="AG1484" s="800" t="s">
        <v>4308</v>
      </c>
      <c r="AH1484" t="s">
        <v>3251</v>
      </c>
      <c r="AI1484" s="804">
        <v>0.495</v>
      </c>
    </row>
    <row r="1485" spans="33:35" s="3" customFormat="1" ht="15" customHeight="1">
      <c r="AG1485" s="800" t="s">
        <v>4309</v>
      </c>
      <c r="AH1485" t="s">
        <v>3252</v>
      </c>
      <c r="AI1485" s="804">
        <v>0</v>
      </c>
    </row>
    <row r="1486" spans="33:35" s="3" customFormat="1" ht="15" customHeight="1">
      <c r="AG1486" s="800" t="s">
        <v>4310</v>
      </c>
      <c r="AH1486" t="s">
        <v>3253</v>
      </c>
      <c r="AI1486" s="804">
        <v>0.38499999999999995</v>
      </c>
    </row>
    <row r="1487" spans="33:35" s="3" customFormat="1" ht="15" customHeight="1">
      <c r="AG1487" s="800" t="s">
        <v>4311</v>
      </c>
      <c r="AH1487" t="s">
        <v>3254</v>
      </c>
      <c r="AI1487" s="804">
        <v>0.253</v>
      </c>
    </row>
    <row r="1488" spans="33:35" s="3" customFormat="1" ht="15" customHeight="1">
      <c r="AG1488" s="800" t="s">
        <v>4312</v>
      </c>
      <c r="AH1488" t="s">
        <v>3255</v>
      </c>
      <c r="AI1488" s="804">
        <v>0.623</v>
      </c>
    </row>
    <row r="1489" spans="33:35" s="3" customFormat="1" ht="15" customHeight="1">
      <c r="AG1489" s="800" t="s">
        <v>4313</v>
      </c>
      <c r="AH1489" t="s">
        <v>3256</v>
      </c>
      <c r="AI1489" s="804">
        <v>0</v>
      </c>
    </row>
    <row r="1490" spans="33:35" s="3" customFormat="1" ht="15" customHeight="1">
      <c r="AG1490" s="800" t="s">
        <v>4314</v>
      </c>
      <c r="AH1490" t="s">
        <v>3257</v>
      </c>
      <c r="AI1490" s="804">
        <v>0.42000000000000004</v>
      </c>
    </row>
    <row r="1491" spans="33:35" s="3" customFormat="1" ht="15" customHeight="1">
      <c r="AG1491" s="800" t="s">
        <v>4315</v>
      </c>
      <c r="AH1491" t="s">
        <v>3258</v>
      </c>
      <c r="AI1491" s="804">
        <v>0.64</v>
      </c>
    </row>
    <row r="1492" spans="33:35" s="3" customFormat="1" ht="15" customHeight="1">
      <c r="AG1492" s="800" t="s">
        <v>4316</v>
      </c>
      <c r="AH1492" t="s">
        <v>3259</v>
      </c>
      <c r="AI1492" s="804">
        <v>0.41899999999999998</v>
      </c>
    </row>
    <row r="1493" spans="33:35" s="3" customFormat="1" ht="15" customHeight="1">
      <c r="AG1493" s="800" t="s">
        <v>4317</v>
      </c>
      <c r="AH1493" t="s">
        <v>3260</v>
      </c>
      <c r="AI1493" s="804">
        <v>0.54900000000000004</v>
      </c>
    </row>
    <row r="1494" spans="33:35" s="3" customFormat="1" ht="15" customHeight="1">
      <c r="AG1494" s="800" t="s">
        <v>4318</v>
      </c>
      <c r="AH1494" t="s">
        <v>3261</v>
      </c>
      <c r="AI1494" s="804">
        <v>0</v>
      </c>
    </row>
    <row r="1495" spans="33:35" s="3" customFormat="1" ht="15" customHeight="1">
      <c r="AG1495" s="800" t="s">
        <v>4319</v>
      </c>
      <c r="AH1495" t="s">
        <v>3262</v>
      </c>
      <c r="AI1495" s="804">
        <v>0.432</v>
      </c>
    </row>
    <row r="1496" spans="33:35" s="3" customFormat="1" ht="15" customHeight="1">
      <c r="AG1496" s="800" t="s">
        <v>4320</v>
      </c>
      <c r="AH1496" t="s">
        <v>3263</v>
      </c>
      <c r="AI1496" s="804">
        <v>0</v>
      </c>
    </row>
    <row r="1497" spans="33:35" s="3" customFormat="1" ht="15" customHeight="1">
      <c r="AG1497" s="800" t="s">
        <v>4321</v>
      </c>
      <c r="AH1497" t="s">
        <v>3264</v>
      </c>
      <c r="AI1497" s="804">
        <v>0</v>
      </c>
    </row>
    <row r="1498" spans="33:35" s="3" customFormat="1" ht="15" customHeight="1">
      <c r="AG1498" s="800" t="s">
        <v>4322</v>
      </c>
      <c r="AH1498" t="s">
        <v>3265</v>
      </c>
      <c r="AI1498" s="804">
        <v>0</v>
      </c>
    </row>
    <row r="1499" spans="33:35" s="3" customFormat="1" ht="15" customHeight="1">
      <c r="AG1499" s="800" t="s">
        <v>4323</v>
      </c>
      <c r="AH1499" t="s">
        <v>3266</v>
      </c>
      <c r="AI1499" s="804">
        <v>0</v>
      </c>
    </row>
    <row r="1500" spans="33:35" s="3" customFormat="1" ht="15" customHeight="1">
      <c r="AG1500" s="800" t="s">
        <v>4324</v>
      </c>
      <c r="AH1500" t="s">
        <v>3267</v>
      </c>
      <c r="AI1500" s="804">
        <v>0</v>
      </c>
    </row>
    <row r="1501" spans="33:35" s="3" customFormat="1" ht="15" customHeight="1">
      <c r="AG1501" s="800" t="s">
        <v>4325</v>
      </c>
      <c r="AH1501" t="s">
        <v>3268</v>
      </c>
      <c r="AI1501" s="804">
        <v>0</v>
      </c>
    </row>
    <row r="1502" spans="33:35" s="3" customFormat="1" ht="15" customHeight="1">
      <c r="AG1502" s="800" t="s">
        <v>4326</v>
      </c>
      <c r="AH1502" t="s">
        <v>3269</v>
      </c>
      <c r="AI1502" s="804">
        <v>0.58799999999999997</v>
      </c>
    </row>
    <row r="1503" spans="33:35" s="3" customFormat="1" ht="15" customHeight="1">
      <c r="AG1503" s="800" t="s">
        <v>4327</v>
      </c>
      <c r="AH1503" t="s">
        <v>3270</v>
      </c>
      <c r="AI1503" s="804">
        <v>0.58499999999999996</v>
      </c>
    </row>
    <row r="1504" spans="33:35" s="3" customFormat="1" ht="15" customHeight="1">
      <c r="AG1504" s="800" t="s">
        <v>4328</v>
      </c>
      <c r="AH1504" t="s">
        <v>3271</v>
      </c>
      <c r="AI1504" s="804">
        <v>0.58399999999999996</v>
      </c>
    </row>
    <row r="1505" spans="33:35" s="3" customFormat="1" ht="15" customHeight="1">
      <c r="AG1505" s="800" t="s">
        <v>4329</v>
      </c>
      <c r="AH1505" t="s">
        <v>3272</v>
      </c>
      <c r="AI1505" s="804">
        <v>0.57999999999999996</v>
      </c>
    </row>
    <row r="1506" spans="33:35" s="3" customFormat="1" ht="15" customHeight="1">
      <c r="AG1506" s="800" t="s">
        <v>4330</v>
      </c>
      <c r="AH1506" t="s">
        <v>3273</v>
      </c>
      <c r="AI1506" s="804">
        <v>0</v>
      </c>
    </row>
    <row r="1507" spans="33:35" s="3" customFormat="1" ht="15" customHeight="1">
      <c r="AG1507" s="800" t="s">
        <v>4331</v>
      </c>
      <c r="AH1507" t="s">
        <v>3274</v>
      </c>
      <c r="AI1507" s="804">
        <v>0.622</v>
      </c>
    </row>
    <row r="1508" spans="33:35" s="3" customFormat="1" ht="15" customHeight="1">
      <c r="AG1508" s="800" t="s">
        <v>4332</v>
      </c>
      <c r="AH1508" t="s">
        <v>3275</v>
      </c>
      <c r="AI1508" s="804">
        <v>0</v>
      </c>
    </row>
    <row r="1509" spans="33:35" s="3" customFormat="1" ht="15" customHeight="1">
      <c r="AG1509" s="800" t="s">
        <v>4333</v>
      </c>
      <c r="AH1509" t="s">
        <v>3276</v>
      </c>
      <c r="AI1509" s="804">
        <v>0.43</v>
      </c>
    </row>
    <row r="1510" spans="33:35" s="3" customFormat="1" ht="15" customHeight="1">
      <c r="AG1510" s="800" t="s">
        <v>4334</v>
      </c>
      <c r="AH1510" t="s">
        <v>3277</v>
      </c>
      <c r="AI1510" s="804">
        <v>0.63500000000000001</v>
      </c>
    </row>
    <row r="1511" spans="33:35" s="3" customFormat="1" ht="15" customHeight="1">
      <c r="AG1511" s="800" t="s">
        <v>4335</v>
      </c>
      <c r="AH1511" t="s">
        <v>3278</v>
      </c>
      <c r="AI1511" s="804">
        <v>0.42399999999999999</v>
      </c>
    </row>
    <row r="1512" spans="33:35" s="3" customFormat="1" ht="15" customHeight="1">
      <c r="AG1512" s="800" t="s">
        <v>4336</v>
      </c>
      <c r="AH1512" t="s">
        <v>3279</v>
      </c>
      <c r="AI1512" s="804">
        <v>0</v>
      </c>
    </row>
    <row r="1513" spans="33:35" s="3" customFormat="1" ht="15" customHeight="1">
      <c r="AG1513" s="800" t="s">
        <v>4337</v>
      </c>
      <c r="AH1513" t="s">
        <v>3280</v>
      </c>
      <c r="AI1513" s="804">
        <v>0.39200000000000002</v>
      </c>
    </row>
    <row r="1514" spans="33:35" s="3" customFormat="1" ht="15" customHeight="1">
      <c r="AG1514" s="800" t="s">
        <v>4338</v>
      </c>
      <c r="AH1514" t="s">
        <v>3281</v>
      </c>
      <c r="AI1514" s="804">
        <v>0.46299999999999997</v>
      </c>
    </row>
    <row r="1515" spans="33:35" s="3" customFormat="1" ht="15" customHeight="1">
      <c r="AG1515" s="800" t="s">
        <v>4339</v>
      </c>
      <c r="AH1515" t="s">
        <v>3282</v>
      </c>
      <c r="AI1515" s="804">
        <v>0.41899999999999998</v>
      </c>
    </row>
    <row r="1516" spans="33:35" s="3" customFormat="1" ht="15" customHeight="1">
      <c r="AG1516" s="800" t="s">
        <v>4340</v>
      </c>
      <c r="AH1516" t="s">
        <v>3283</v>
      </c>
      <c r="AI1516" s="804">
        <v>0</v>
      </c>
    </row>
    <row r="1517" spans="33:35" s="3" customFormat="1" ht="15" customHeight="1">
      <c r="AG1517" s="800" t="s">
        <v>4341</v>
      </c>
      <c r="AH1517" t="s">
        <v>3284</v>
      </c>
      <c r="AI1517" s="804">
        <v>0.16699999999999998</v>
      </c>
    </row>
    <row r="1518" spans="33:35" s="3" customFormat="1" ht="15" customHeight="1">
      <c r="AG1518" s="800" t="s">
        <v>4342</v>
      </c>
      <c r="AH1518" t="s">
        <v>3285</v>
      </c>
      <c r="AI1518" s="804">
        <v>0.21000000000000002</v>
      </c>
    </row>
    <row r="1519" spans="33:35" s="3" customFormat="1" ht="15" customHeight="1">
      <c r="AG1519" s="800" t="s">
        <v>4343</v>
      </c>
      <c r="AH1519" t="s">
        <v>3286</v>
      </c>
      <c r="AI1519" s="804">
        <v>0.27399999999999997</v>
      </c>
    </row>
    <row r="1520" spans="33:35" s="3" customFormat="1" ht="15" customHeight="1">
      <c r="AG1520" s="800" t="s">
        <v>4344</v>
      </c>
      <c r="AH1520" t="s">
        <v>3287</v>
      </c>
      <c r="AI1520" s="804">
        <v>0.29500000000000004</v>
      </c>
    </row>
    <row r="1521" spans="33:35" s="3" customFormat="1" ht="15" customHeight="1">
      <c r="AG1521" s="800" t="s">
        <v>4345</v>
      </c>
      <c r="AH1521" t="s">
        <v>3288</v>
      </c>
      <c r="AI1521" s="804">
        <v>0.38</v>
      </c>
    </row>
    <row r="1522" spans="33:35" s="3" customFormat="1" ht="15" customHeight="1">
      <c r="AG1522" s="800" t="s">
        <v>4346</v>
      </c>
      <c r="AH1522" t="s">
        <v>3289</v>
      </c>
      <c r="AI1522" s="804">
        <v>0.46400000000000002</v>
      </c>
    </row>
    <row r="1523" spans="33:35" s="3" customFormat="1" ht="15" customHeight="1">
      <c r="AG1523" s="800" t="s">
        <v>4347</v>
      </c>
      <c r="AH1523" t="s">
        <v>3290</v>
      </c>
      <c r="AI1523" s="804">
        <v>0.41899999999999998</v>
      </c>
    </row>
    <row r="1524" spans="33:35" s="3" customFormat="1" ht="15" customHeight="1">
      <c r="AG1524" s="800" t="s">
        <v>4348</v>
      </c>
      <c r="AH1524" t="s">
        <v>3291</v>
      </c>
      <c r="AI1524" s="804">
        <v>0.1</v>
      </c>
    </row>
    <row r="1525" spans="33:35" s="3" customFormat="1" ht="15" customHeight="1">
      <c r="AG1525" s="800" t="s">
        <v>4349</v>
      </c>
      <c r="AH1525" t="s">
        <v>3292</v>
      </c>
      <c r="AI1525" s="804">
        <v>0</v>
      </c>
    </row>
    <row r="1526" spans="33:35" s="3" customFormat="1" ht="15" customHeight="1">
      <c r="AG1526" s="800" t="s">
        <v>4350</v>
      </c>
      <c r="AH1526" t="s">
        <v>3293</v>
      </c>
      <c r="AI1526" s="804">
        <v>0.10199999999999999</v>
      </c>
    </row>
    <row r="1527" spans="33:35" s="3" customFormat="1" ht="15" customHeight="1">
      <c r="AG1527" s="800" t="s">
        <v>4351</v>
      </c>
      <c r="AH1527" t="s">
        <v>3294</v>
      </c>
      <c r="AI1527" s="804">
        <v>0.41899999999999998</v>
      </c>
    </row>
    <row r="1528" spans="33:35" s="3" customFormat="1" ht="15" customHeight="1">
      <c r="AG1528" s="800" t="s">
        <v>4352</v>
      </c>
      <c r="AH1528" t="s">
        <v>3295</v>
      </c>
      <c r="AI1528" s="804">
        <v>0</v>
      </c>
    </row>
    <row r="1529" spans="33:35" s="3" customFormat="1" ht="15" customHeight="1">
      <c r="AG1529" s="800" t="s">
        <v>4353</v>
      </c>
      <c r="AH1529" t="s">
        <v>3296</v>
      </c>
      <c r="AI1529" s="804">
        <v>8.6999999999999994E-2</v>
      </c>
    </row>
    <row r="1530" spans="33:35" s="3" customFormat="1" ht="15" customHeight="1">
      <c r="AG1530" s="800" t="s">
        <v>4354</v>
      </c>
      <c r="AH1530" t="s">
        <v>3297</v>
      </c>
      <c r="AI1530" s="804">
        <v>0.373</v>
      </c>
    </row>
    <row r="1531" spans="33:35" s="3" customFormat="1" ht="15" customHeight="1">
      <c r="AG1531" s="800" t="s">
        <v>4355</v>
      </c>
      <c r="AH1531" t="s">
        <v>3298</v>
      </c>
      <c r="AI1531" s="804">
        <v>0.59000000000000008</v>
      </c>
    </row>
    <row r="1532" spans="33:35" s="3" customFormat="1" ht="15" customHeight="1">
      <c r="AG1532" s="800" t="s">
        <v>4356</v>
      </c>
      <c r="AH1532" t="s">
        <v>3299</v>
      </c>
      <c r="AI1532" s="804">
        <v>0.42399999999999999</v>
      </c>
    </row>
    <row r="1533" spans="33:35" s="3" customFormat="1" ht="15" customHeight="1">
      <c r="AG1533" s="800" t="s">
        <v>4357</v>
      </c>
      <c r="AH1533" t="s">
        <v>3300</v>
      </c>
      <c r="AI1533" s="804">
        <v>0</v>
      </c>
    </row>
    <row r="1534" spans="33:35" s="3" customFormat="1" ht="15" customHeight="1">
      <c r="AG1534" s="800" t="s">
        <v>4358</v>
      </c>
      <c r="AH1534" t="s">
        <v>3301</v>
      </c>
      <c r="AI1534" s="804">
        <v>0.29899999999999999</v>
      </c>
    </row>
    <row r="1535" spans="33:35" s="3" customFormat="1" ht="15" customHeight="1">
      <c r="AG1535" s="800" t="s">
        <v>4359</v>
      </c>
      <c r="AH1535" t="s">
        <v>3302</v>
      </c>
      <c r="AI1535" s="804">
        <v>0.70100000000000007</v>
      </c>
    </row>
    <row r="1536" spans="33:35" s="3" customFormat="1" ht="15" customHeight="1">
      <c r="AG1536" s="800" t="s">
        <v>4360</v>
      </c>
      <c r="AH1536" t="s">
        <v>3303</v>
      </c>
      <c r="AI1536" s="804">
        <v>0.435</v>
      </c>
    </row>
    <row r="1537" spans="33:35" s="3" customFormat="1" ht="15" customHeight="1">
      <c r="AG1537" s="800" t="s">
        <v>4361</v>
      </c>
      <c r="AH1537" t="s">
        <v>3304</v>
      </c>
      <c r="AI1537" s="804">
        <v>0.55800000000000005</v>
      </c>
    </row>
    <row r="1538" spans="33:35" s="3" customFormat="1" ht="15" customHeight="1">
      <c r="AG1538" s="800" t="s">
        <v>4362</v>
      </c>
      <c r="AH1538" t="s">
        <v>3305</v>
      </c>
      <c r="AI1538" s="804">
        <v>0.63400000000000001</v>
      </c>
    </row>
    <row r="1539" spans="33:35" s="3" customFormat="1" ht="15" customHeight="1">
      <c r="AG1539" s="800" t="s">
        <v>4363</v>
      </c>
      <c r="AH1539" t="s">
        <v>3306</v>
      </c>
      <c r="AI1539" s="804">
        <v>0.41100000000000003</v>
      </c>
    </row>
    <row r="1540" spans="33:35" s="3" customFormat="1" ht="15" customHeight="1">
      <c r="AG1540" s="800" t="s">
        <v>4364</v>
      </c>
      <c r="AH1540" t="s">
        <v>3307</v>
      </c>
      <c r="AI1540" s="804">
        <v>0.54799999999999993</v>
      </c>
    </row>
    <row r="1541" spans="33:35" s="3" customFormat="1" ht="15" customHeight="1">
      <c r="AG1541" s="800" t="s">
        <v>4365</v>
      </c>
      <c r="AH1541" t="s">
        <v>3308</v>
      </c>
      <c r="AI1541" s="804">
        <v>0.59000000000000008</v>
      </c>
    </row>
    <row r="1542" spans="33:35" s="3" customFormat="1" ht="15" customHeight="1">
      <c r="AG1542" s="800" t="s">
        <v>4366</v>
      </c>
      <c r="AH1542" t="s">
        <v>3309</v>
      </c>
      <c r="AI1542" s="804">
        <v>0.58399999999999996</v>
      </c>
    </row>
    <row r="1543" spans="33:35" s="3" customFormat="1" ht="15" customHeight="1">
      <c r="AG1543" s="800" t="s">
        <v>4367</v>
      </c>
      <c r="AH1543" t="s">
        <v>3310</v>
      </c>
      <c r="AI1543" s="804">
        <v>0.59199999999999997</v>
      </c>
    </row>
    <row r="1544" spans="33:35" s="3" customFormat="1" ht="15" customHeight="1">
      <c r="AG1544" s="800" t="s">
        <v>4368</v>
      </c>
      <c r="AH1544" t="s">
        <v>3311</v>
      </c>
      <c r="AI1544" s="804">
        <v>0.42399999999999999</v>
      </c>
    </row>
    <row r="1545" spans="33:35" s="3" customFormat="1" ht="15" customHeight="1">
      <c r="AG1545" s="800" t="s">
        <v>4369</v>
      </c>
      <c r="AH1545" t="s">
        <v>3312</v>
      </c>
      <c r="AI1545" s="804">
        <v>0</v>
      </c>
    </row>
    <row r="1546" spans="33:35" s="3" customFormat="1" ht="15" customHeight="1">
      <c r="AG1546" s="800" t="s">
        <v>4370</v>
      </c>
      <c r="AH1546" t="s">
        <v>3313</v>
      </c>
      <c r="AI1546" s="804">
        <v>0.42700000000000005</v>
      </c>
    </row>
    <row r="1547" spans="33:35" s="3" customFormat="1" ht="15" customHeight="1">
      <c r="AG1547" s="800" t="s">
        <v>4371</v>
      </c>
      <c r="AH1547" t="s">
        <v>3314</v>
      </c>
      <c r="AI1547" s="804">
        <v>0.376</v>
      </c>
    </row>
    <row r="1548" spans="33:35" s="3" customFormat="1" ht="15" customHeight="1">
      <c r="AG1548" s="800" t="s">
        <v>4372</v>
      </c>
      <c r="AH1548" t="s">
        <v>3315</v>
      </c>
      <c r="AI1548" s="804">
        <v>0.3</v>
      </c>
    </row>
    <row r="1549" spans="33:35" s="3" customFormat="1" ht="15" customHeight="1">
      <c r="AG1549" s="800" t="s">
        <v>4373</v>
      </c>
      <c r="AH1549" t="s">
        <v>3316</v>
      </c>
      <c r="AI1549" s="804">
        <v>0.41899999999999998</v>
      </c>
    </row>
    <row r="1550" spans="33:35" s="3" customFormat="1" ht="15" customHeight="1">
      <c r="AG1550" s="800" t="s">
        <v>4374</v>
      </c>
      <c r="AH1550" t="s">
        <v>3317</v>
      </c>
      <c r="AI1550" s="804">
        <v>0</v>
      </c>
    </row>
    <row r="1551" spans="33:35" s="3" customFormat="1" ht="15" customHeight="1">
      <c r="AG1551" s="800" t="s">
        <v>4375</v>
      </c>
      <c r="AH1551" t="s">
        <v>3318</v>
      </c>
      <c r="AI1551" s="804">
        <v>0.3</v>
      </c>
    </row>
    <row r="1552" spans="33:35" s="3" customFormat="1" ht="15" customHeight="1">
      <c r="AG1552" s="800" t="s">
        <v>4376</v>
      </c>
      <c r="AH1552" t="s">
        <v>3319</v>
      </c>
      <c r="AI1552" s="804">
        <v>0.42199999999999999</v>
      </c>
    </row>
    <row r="1553" spans="33:35" s="3" customFormat="1" ht="15" customHeight="1">
      <c r="AG1553" s="800" t="s">
        <v>4377</v>
      </c>
      <c r="AH1553" t="s">
        <v>3320</v>
      </c>
      <c r="AI1553" s="804">
        <v>0.42199999999999999</v>
      </c>
    </row>
    <row r="1554" spans="33:35" s="3" customFormat="1" ht="15" customHeight="1">
      <c r="AG1554" s="800" t="s">
        <v>4378</v>
      </c>
      <c r="AH1554" t="s">
        <v>3321</v>
      </c>
      <c r="AI1554" s="804">
        <v>0</v>
      </c>
    </row>
    <row r="1555" spans="33:35" s="3" customFormat="1" ht="15" customHeight="1">
      <c r="AG1555" s="800" t="s">
        <v>4379</v>
      </c>
      <c r="AH1555" t="s">
        <v>3322</v>
      </c>
      <c r="AI1555" s="804">
        <v>0.69800000000000006</v>
      </c>
    </row>
    <row r="1556" spans="33:35" s="3" customFormat="1" ht="15" customHeight="1">
      <c r="AG1556" s="800" t="s">
        <v>4380</v>
      </c>
      <c r="AH1556" t="s">
        <v>3323</v>
      </c>
      <c r="AI1556" s="804">
        <v>0.38800000000000001</v>
      </c>
    </row>
    <row r="1557" spans="33:35" s="3" customFormat="1" ht="15" customHeight="1">
      <c r="AG1557" s="800" t="s">
        <v>4381</v>
      </c>
      <c r="AH1557" t="s">
        <v>3324</v>
      </c>
      <c r="AI1557" s="804">
        <v>5.3999999999999999E-2</v>
      </c>
    </row>
    <row r="1558" spans="33:35" s="3" customFormat="1" ht="15" customHeight="1">
      <c r="AG1558" s="800" t="s">
        <v>4382</v>
      </c>
      <c r="AH1558" t="s">
        <v>3325</v>
      </c>
      <c r="AI1558" s="804">
        <v>0.81800000000000006</v>
      </c>
    </row>
    <row r="1559" spans="33:35" s="3" customFormat="1" ht="15" customHeight="1">
      <c r="AG1559" s="800" t="s">
        <v>4383</v>
      </c>
      <c r="AH1559" t="s">
        <v>3326</v>
      </c>
      <c r="AI1559" s="804">
        <v>0.27099999999999996</v>
      </c>
    </row>
    <row r="1560" spans="33:35" s="3" customFormat="1" ht="15" customHeight="1">
      <c r="AG1560" s="800" t="s">
        <v>4384</v>
      </c>
      <c r="AH1560" t="s">
        <v>3327</v>
      </c>
      <c r="AI1560" s="804">
        <v>0.41399999999999998</v>
      </c>
    </row>
    <row r="1561" spans="33:35" s="3" customFormat="1" ht="15" customHeight="1">
      <c r="AG1561" s="800" t="s">
        <v>4385</v>
      </c>
      <c r="AH1561" t="s">
        <v>3328</v>
      </c>
      <c r="AI1561" s="804">
        <v>0.44700000000000001</v>
      </c>
    </row>
    <row r="1562" spans="33:35" s="3" customFormat="1" ht="15" customHeight="1">
      <c r="AG1562" s="800" t="s">
        <v>4386</v>
      </c>
      <c r="AH1562" t="s">
        <v>3329</v>
      </c>
      <c r="AI1562" s="804">
        <v>0.41899999999999998</v>
      </c>
    </row>
    <row r="1563" spans="33:35" s="3" customFormat="1" ht="15" customHeight="1">
      <c r="AG1563" s="800" t="s">
        <v>4387</v>
      </c>
      <c r="AH1563" t="s">
        <v>3330</v>
      </c>
      <c r="AI1563" s="804">
        <v>0</v>
      </c>
    </row>
    <row r="1564" spans="33:35" s="3" customFormat="1" ht="15" customHeight="1">
      <c r="AG1564" s="800" t="s">
        <v>4388</v>
      </c>
      <c r="AH1564" t="s">
        <v>3331</v>
      </c>
      <c r="AI1564" s="804">
        <v>0</v>
      </c>
    </row>
    <row r="1565" spans="33:35" s="3" customFormat="1" ht="15" customHeight="1">
      <c r="AG1565" s="800" t="s">
        <v>4389</v>
      </c>
      <c r="AH1565" t="s">
        <v>3332</v>
      </c>
      <c r="AI1565" s="804">
        <v>0.42199999999999999</v>
      </c>
    </row>
    <row r="1566" spans="33:35" s="3" customFormat="1" ht="15" customHeight="1">
      <c r="AG1566" s="800" t="s">
        <v>4390</v>
      </c>
      <c r="AH1566" t="s">
        <v>3333</v>
      </c>
      <c r="AI1566" s="804">
        <v>0.64300000000000002</v>
      </c>
    </row>
    <row r="1567" spans="33:35" s="3" customFormat="1" ht="15" customHeight="1">
      <c r="AG1567" s="800" t="s">
        <v>4391</v>
      </c>
      <c r="AH1567" t="s">
        <v>3334</v>
      </c>
      <c r="AI1567" s="804">
        <v>0</v>
      </c>
    </row>
    <row r="1568" spans="33:35" s="3" customFormat="1" ht="15" customHeight="1">
      <c r="AG1568" s="800" t="s">
        <v>4392</v>
      </c>
      <c r="AH1568" t="s">
        <v>3335</v>
      </c>
      <c r="AI1568" s="804">
        <v>0.47399999999999998</v>
      </c>
    </row>
    <row r="1569" spans="33:35" s="3" customFormat="1" ht="15" customHeight="1">
      <c r="AG1569" s="800" t="s">
        <v>4393</v>
      </c>
      <c r="AH1569" t="s">
        <v>3336</v>
      </c>
      <c r="AI1569" s="804">
        <v>0.61699999999999999</v>
      </c>
    </row>
    <row r="1570" spans="33:35" s="3" customFormat="1" ht="15" customHeight="1">
      <c r="AG1570" s="800" t="s">
        <v>4394</v>
      </c>
      <c r="AH1570" t="s">
        <v>3337</v>
      </c>
      <c r="AI1570" s="804">
        <v>0</v>
      </c>
    </row>
    <row r="1571" spans="33:35" s="3" customFormat="1" ht="15" customHeight="1">
      <c r="AG1571" s="800" t="s">
        <v>4395</v>
      </c>
      <c r="AH1571" t="s">
        <v>3338</v>
      </c>
      <c r="AI1571" s="804">
        <v>0.36699999999999999</v>
      </c>
    </row>
    <row r="1572" spans="33:35" s="3" customFormat="1" ht="15" customHeight="1">
      <c r="AG1572" s="800" t="s">
        <v>4396</v>
      </c>
      <c r="AH1572" t="s">
        <v>3339</v>
      </c>
      <c r="AI1572" s="804">
        <v>0.51800000000000002</v>
      </c>
    </row>
    <row r="1573" spans="33:35" s="3" customFormat="1" ht="15" customHeight="1">
      <c r="AG1573" s="800" t="s">
        <v>4397</v>
      </c>
      <c r="AH1573" t="s">
        <v>3340</v>
      </c>
      <c r="AI1573" s="804">
        <v>0.41899999999999998</v>
      </c>
    </row>
    <row r="1574" spans="33:35" s="3" customFormat="1" ht="15" customHeight="1">
      <c r="AG1574" s="800" t="s">
        <v>4398</v>
      </c>
      <c r="AH1574" t="s">
        <v>3341</v>
      </c>
      <c r="AI1574" s="804">
        <v>0</v>
      </c>
    </row>
    <row r="1575" spans="33:35" s="3" customFormat="1" ht="15" customHeight="1">
      <c r="AG1575" s="800" t="s">
        <v>4399</v>
      </c>
      <c r="AH1575" t="s">
        <v>3342</v>
      </c>
      <c r="AI1575" s="804">
        <v>0.40099999999999997</v>
      </c>
    </row>
    <row r="1576" spans="33:35" s="3" customFormat="1" ht="15" customHeight="1">
      <c r="AG1576" s="800" t="s">
        <v>4400</v>
      </c>
      <c r="AH1576" t="s">
        <v>3343</v>
      </c>
      <c r="AI1576" s="804">
        <v>0</v>
      </c>
    </row>
    <row r="1577" spans="33:35" s="3" customFormat="1" ht="15" customHeight="1">
      <c r="AG1577" s="800" t="s">
        <v>4401</v>
      </c>
      <c r="AH1577" t="s">
        <v>3344</v>
      </c>
      <c r="AI1577" s="804">
        <v>0.33399999999999996</v>
      </c>
    </row>
    <row r="1578" spans="33:35" s="3" customFormat="1" ht="15" customHeight="1">
      <c r="AG1578" s="800" t="s">
        <v>4402</v>
      </c>
      <c r="AH1578" t="s">
        <v>3345</v>
      </c>
      <c r="AI1578" s="804">
        <v>0.53700000000000003</v>
      </c>
    </row>
    <row r="1579" spans="33:35" s="3" customFormat="1" ht="15" customHeight="1">
      <c r="AG1579" s="800" t="s">
        <v>4403</v>
      </c>
      <c r="AH1579" t="s">
        <v>3346</v>
      </c>
      <c r="AI1579" s="804">
        <v>0.41699999999999998</v>
      </c>
    </row>
    <row r="1580" spans="33:35" s="3" customFormat="1" ht="15" customHeight="1">
      <c r="AG1580" s="800" t="s">
        <v>4404</v>
      </c>
      <c r="AH1580" t="s">
        <v>3347</v>
      </c>
      <c r="AI1580" s="804">
        <v>0</v>
      </c>
    </row>
    <row r="1581" spans="33:35" s="3" customFormat="1" ht="15" customHeight="1">
      <c r="AG1581" s="800" t="s">
        <v>4405</v>
      </c>
      <c r="AH1581" t="s">
        <v>3348</v>
      </c>
      <c r="AI1581" s="804">
        <v>0</v>
      </c>
    </row>
    <row r="1582" spans="33:35" s="3" customFormat="1" ht="15" customHeight="1">
      <c r="AG1582" s="800" t="s">
        <v>4406</v>
      </c>
      <c r="AH1582" t="s">
        <v>3349</v>
      </c>
      <c r="AI1582" s="804">
        <v>0.17200000000000001</v>
      </c>
    </row>
    <row r="1583" spans="33:35" s="3" customFormat="1" ht="15" customHeight="1">
      <c r="AG1583" s="800" t="s">
        <v>4407</v>
      </c>
      <c r="AH1583" t="s">
        <v>3350</v>
      </c>
      <c r="AI1583" s="804">
        <v>0</v>
      </c>
    </row>
    <row r="1584" spans="33:35" s="3" customFormat="1" ht="15" customHeight="1">
      <c r="AG1584" s="800" t="s">
        <v>4408</v>
      </c>
      <c r="AH1584" t="s">
        <v>3351</v>
      </c>
      <c r="AI1584" s="804">
        <v>0</v>
      </c>
    </row>
    <row r="1585" spans="33:35" s="3" customFormat="1" ht="15" customHeight="1">
      <c r="AG1585" s="800" t="s">
        <v>4409</v>
      </c>
      <c r="AH1585" t="s">
        <v>3352</v>
      </c>
      <c r="AI1585" s="804">
        <v>0.65</v>
      </c>
    </row>
    <row r="1586" spans="33:35" s="3" customFormat="1" ht="15" customHeight="1">
      <c r="AG1586" s="800" t="s">
        <v>4410</v>
      </c>
      <c r="AH1586" t="s">
        <v>3353</v>
      </c>
      <c r="AI1586" s="804">
        <v>0.61799999999999999</v>
      </c>
    </row>
    <row r="1587" spans="33:35" s="3" customFormat="1" ht="15" customHeight="1">
      <c r="AG1587" s="800" t="s">
        <v>4411</v>
      </c>
      <c r="AH1587" t="s">
        <v>3354</v>
      </c>
      <c r="AI1587" s="804">
        <v>0.45399999999999996</v>
      </c>
    </row>
    <row r="1588" spans="33:35" s="3" customFormat="1" ht="15" customHeight="1">
      <c r="AG1588" s="800" t="s">
        <v>4412</v>
      </c>
      <c r="AH1588" t="s">
        <v>3355</v>
      </c>
      <c r="AI1588" s="804">
        <v>0</v>
      </c>
    </row>
    <row r="1589" spans="33:35" s="3" customFormat="1" ht="15" customHeight="1">
      <c r="AG1589" s="800" t="s">
        <v>4413</v>
      </c>
      <c r="AH1589" t="s">
        <v>3356</v>
      </c>
      <c r="AI1589" s="804">
        <v>0.19400000000000001</v>
      </c>
    </row>
    <row r="1590" spans="33:35" s="3" customFormat="1" ht="15" customHeight="1">
      <c r="AG1590" s="800" t="s">
        <v>4414</v>
      </c>
      <c r="AH1590" t="s">
        <v>3357</v>
      </c>
      <c r="AI1590" s="804">
        <v>0.63700000000000001</v>
      </c>
    </row>
    <row r="1591" spans="33:35" s="3" customFormat="1" ht="15" customHeight="1">
      <c r="AG1591" s="800" t="s">
        <v>4415</v>
      </c>
      <c r="AH1591" t="s">
        <v>3358</v>
      </c>
      <c r="AI1591" s="804">
        <v>0.501</v>
      </c>
    </row>
    <row r="1592" spans="33:35" s="3" customFormat="1" ht="15" customHeight="1">
      <c r="AG1592" s="800" t="s">
        <v>4416</v>
      </c>
      <c r="AH1592" t="s">
        <v>3359</v>
      </c>
      <c r="AI1592" s="804">
        <v>0.42599999999999999</v>
      </c>
    </row>
    <row r="1593" spans="33:35" s="3" customFormat="1" ht="15" customHeight="1">
      <c r="AG1593" s="800" t="s">
        <v>4417</v>
      </c>
      <c r="AH1593" t="s">
        <v>3360</v>
      </c>
      <c r="AI1593" s="804">
        <v>0</v>
      </c>
    </row>
    <row r="1594" spans="33:35" s="3" customFormat="1" ht="15" customHeight="1">
      <c r="AG1594" s="800" t="s">
        <v>4418</v>
      </c>
      <c r="AH1594" t="s">
        <v>3361</v>
      </c>
      <c r="AI1594" s="804">
        <v>0.16400000000000001</v>
      </c>
    </row>
    <row r="1595" spans="33:35" s="3" customFormat="1" ht="15" customHeight="1">
      <c r="AG1595" s="800" t="s">
        <v>4419</v>
      </c>
      <c r="AH1595" t="s">
        <v>3362</v>
      </c>
      <c r="AI1595" s="804">
        <v>0.27399999999999997</v>
      </c>
    </row>
    <row r="1596" spans="33:35" s="3" customFormat="1" ht="15" customHeight="1">
      <c r="AG1596" s="800" t="s">
        <v>4420</v>
      </c>
      <c r="AH1596" t="s">
        <v>3363</v>
      </c>
      <c r="AI1596" s="804">
        <v>0.29500000000000004</v>
      </c>
    </row>
    <row r="1597" spans="33:35" s="3" customFormat="1" ht="15" customHeight="1">
      <c r="AG1597" s="800" t="s">
        <v>4421</v>
      </c>
      <c r="AH1597" t="s">
        <v>3364</v>
      </c>
      <c r="AI1597" s="804">
        <v>0.48799999999999999</v>
      </c>
    </row>
    <row r="1598" spans="33:35" s="3" customFormat="1" ht="15" customHeight="1">
      <c r="AG1598" s="800" t="s">
        <v>4422</v>
      </c>
      <c r="AH1598" t="s">
        <v>3365</v>
      </c>
      <c r="AI1598" s="804">
        <v>0.59000000000000008</v>
      </c>
    </row>
    <row r="1599" spans="33:35" s="3" customFormat="1" ht="15" customHeight="1">
      <c r="AG1599" s="800" t="s">
        <v>4423</v>
      </c>
      <c r="AH1599" t="s">
        <v>3366</v>
      </c>
      <c r="AI1599" s="804">
        <v>0.38600000000000001</v>
      </c>
    </row>
    <row r="1600" spans="33:35" s="3" customFormat="1" ht="15" customHeight="1">
      <c r="AG1600" s="800" t="s">
        <v>4424</v>
      </c>
      <c r="AH1600" t="s">
        <v>3367</v>
      </c>
      <c r="AI1600" s="804">
        <v>0</v>
      </c>
    </row>
    <row r="1601" spans="33:35" s="3" customFormat="1" ht="15" customHeight="1">
      <c r="AG1601" s="800" t="s">
        <v>4425</v>
      </c>
      <c r="AH1601" t="s">
        <v>3368</v>
      </c>
      <c r="AI1601" s="804">
        <v>0</v>
      </c>
    </row>
    <row r="1602" spans="33:35" s="3" customFormat="1" ht="15" customHeight="1">
      <c r="AG1602" s="800" t="s">
        <v>4426</v>
      </c>
      <c r="AH1602" t="s">
        <v>3369</v>
      </c>
      <c r="AI1602" s="804">
        <v>0.378</v>
      </c>
    </row>
    <row r="1603" spans="33:35" s="3" customFormat="1" ht="15" customHeight="1">
      <c r="AG1603" s="800" t="s">
        <v>4427</v>
      </c>
      <c r="AH1603" t="s">
        <v>3370</v>
      </c>
      <c r="AI1603" s="804">
        <v>0.38699999999999996</v>
      </c>
    </row>
    <row r="1604" spans="33:35" s="3" customFormat="1" ht="15" customHeight="1">
      <c r="AG1604" s="800" t="s">
        <v>4428</v>
      </c>
      <c r="AH1604" t="s">
        <v>3371</v>
      </c>
      <c r="AI1604" s="804">
        <v>0.38699999999999996</v>
      </c>
    </row>
    <row r="1605" spans="33:35" s="3" customFormat="1" ht="15" customHeight="1">
      <c r="AG1605" s="800" t="s">
        <v>4429</v>
      </c>
      <c r="AH1605" t="s">
        <v>3372</v>
      </c>
      <c r="AI1605" s="804">
        <v>0.40299999999999997</v>
      </c>
    </row>
    <row r="1606" spans="33:35" s="3" customFormat="1" ht="15" customHeight="1">
      <c r="AG1606" s="800" t="s">
        <v>4430</v>
      </c>
      <c r="AH1606" t="s">
        <v>3373</v>
      </c>
      <c r="AI1606" s="804">
        <v>0.629</v>
      </c>
    </row>
    <row r="1607" spans="33:35" s="3" customFormat="1" ht="15" customHeight="1">
      <c r="AG1607" s="800" t="s">
        <v>4431</v>
      </c>
      <c r="AH1607" t="s">
        <v>3374</v>
      </c>
      <c r="AI1607" s="804">
        <v>0.161</v>
      </c>
    </row>
    <row r="1608" spans="33:35" s="3" customFormat="1" ht="15" customHeight="1">
      <c r="AG1608" s="800" t="s">
        <v>4432</v>
      </c>
      <c r="AH1608" t="s">
        <v>3375</v>
      </c>
      <c r="AI1608" s="804">
        <v>0</v>
      </c>
    </row>
    <row r="1609" spans="33:35" s="3" customFormat="1" ht="15" customHeight="1">
      <c r="AG1609" s="800" t="s">
        <v>4433</v>
      </c>
      <c r="AH1609" t="s">
        <v>3376</v>
      </c>
      <c r="AI1609" s="804">
        <v>0.42000000000000004</v>
      </c>
    </row>
    <row r="1610" spans="33:35" s="3" customFormat="1" ht="15" customHeight="1">
      <c r="AG1610" s="800" t="s">
        <v>4434</v>
      </c>
      <c r="AH1610" t="s">
        <v>3377</v>
      </c>
      <c r="AI1610" s="804">
        <v>0.80800000000000005</v>
      </c>
    </row>
    <row r="1611" spans="33:35" s="3" customFormat="1" ht="15" customHeight="1">
      <c r="AG1611" s="800" t="s">
        <v>4435</v>
      </c>
      <c r="AH1611" t="s">
        <v>3378</v>
      </c>
      <c r="AI1611" s="804">
        <v>0.59000000000000008</v>
      </c>
    </row>
    <row r="1612" spans="33:35" s="3" customFormat="1" ht="15" customHeight="1">
      <c r="AG1612" s="800" t="s">
        <v>4436</v>
      </c>
      <c r="AH1612" t="s">
        <v>3379</v>
      </c>
      <c r="AI1612" s="804">
        <v>0</v>
      </c>
    </row>
    <row r="1613" spans="33:35" s="3" customFormat="1" ht="15" customHeight="1">
      <c r="AG1613" s="800" t="s">
        <v>4437</v>
      </c>
      <c r="AH1613" t="s">
        <v>3380</v>
      </c>
      <c r="AI1613" s="804">
        <v>0</v>
      </c>
    </row>
    <row r="1614" spans="33:35" s="3" customFormat="1" ht="15" customHeight="1">
      <c r="AG1614" s="800" t="s">
        <v>4438</v>
      </c>
      <c r="AH1614" t="s">
        <v>3381</v>
      </c>
      <c r="AI1614" s="804">
        <v>0.32</v>
      </c>
    </row>
    <row r="1615" spans="33:35" s="3" customFormat="1" ht="15" customHeight="1">
      <c r="AG1615" s="800" t="s">
        <v>4439</v>
      </c>
      <c r="AH1615" t="s">
        <v>3382</v>
      </c>
      <c r="AI1615" s="804">
        <v>0.38699999999999996</v>
      </c>
    </row>
    <row r="1616" spans="33:35" s="3" customFormat="1" ht="15" customHeight="1">
      <c r="AG1616" s="800" t="s">
        <v>4440</v>
      </c>
      <c r="AH1616" t="s">
        <v>3383</v>
      </c>
      <c r="AI1616" s="804">
        <v>0.40900000000000003</v>
      </c>
    </row>
    <row r="1617" spans="33:35" s="3" customFormat="1" ht="15" customHeight="1">
      <c r="AG1617" s="800" t="s">
        <v>4441</v>
      </c>
      <c r="AH1617" t="s">
        <v>3384</v>
      </c>
      <c r="AI1617" s="804">
        <v>0</v>
      </c>
    </row>
    <row r="1618" spans="33:35" s="3" customFormat="1" ht="15" customHeight="1">
      <c r="AG1618" s="800" t="s">
        <v>4442</v>
      </c>
      <c r="AH1618" t="s">
        <v>3385</v>
      </c>
      <c r="AI1618" s="804">
        <v>0.67500000000000004</v>
      </c>
    </row>
    <row r="1619" spans="33:35" s="3" customFormat="1" ht="15" customHeight="1">
      <c r="AG1619" s="800" t="s">
        <v>4443</v>
      </c>
      <c r="AH1619" t="s">
        <v>3386</v>
      </c>
      <c r="AI1619" s="804">
        <v>0.41899999999999998</v>
      </c>
    </row>
    <row r="1620" spans="33:35" s="3" customFormat="1" ht="15" customHeight="1">
      <c r="AG1620" s="800" t="s">
        <v>4444</v>
      </c>
      <c r="AH1620" t="s">
        <v>3387</v>
      </c>
      <c r="AI1620" s="804">
        <v>0.64400000000000002</v>
      </c>
    </row>
    <row r="1621" spans="33:35" s="3" customFormat="1" ht="15" customHeight="1">
      <c r="AG1621" s="800" t="s">
        <v>4445</v>
      </c>
      <c r="AH1621" t="s">
        <v>3388</v>
      </c>
      <c r="AI1621" s="804">
        <v>0</v>
      </c>
    </row>
    <row r="1622" spans="33:35" s="3" customFormat="1" ht="15" customHeight="1">
      <c r="AG1622" s="800" t="s">
        <v>4446</v>
      </c>
      <c r="AH1622" t="s">
        <v>3389</v>
      </c>
      <c r="AI1622" s="804">
        <v>0.42199999999999999</v>
      </c>
    </row>
    <row r="1623" spans="33:35" s="3" customFormat="1" ht="15" customHeight="1">
      <c r="AG1623" s="800" t="s">
        <v>4447</v>
      </c>
      <c r="AH1623" t="s">
        <v>3390</v>
      </c>
      <c r="AI1623" s="804">
        <v>0</v>
      </c>
    </row>
    <row r="1624" spans="33:35" s="3" customFormat="1" ht="15" customHeight="1">
      <c r="AG1624" s="800" t="s">
        <v>4448</v>
      </c>
      <c r="AH1624" t="s">
        <v>3391</v>
      </c>
      <c r="AI1624" s="804">
        <v>0.26600000000000001</v>
      </c>
    </row>
    <row r="1625" spans="33:35" s="3" customFormat="1" ht="15" customHeight="1">
      <c r="AG1625" s="800" t="s">
        <v>4449</v>
      </c>
      <c r="AH1625" t="s">
        <v>3392</v>
      </c>
      <c r="AI1625" s="804">
        <v>0.13799999999999998</v>
      </c>
    </row>
    <row r="1626" spans="33:35" s="3" customFormat="1" ht="15" customHeight="1">
      <c r="AG1626" s="800" t="s">
        <v>4450</v>
      </c>
      <c r="AH1626" t="s">
        <v>3393</v>
      </c>
      <c r="AI1626" s="804">
        <v>0.28800000000000003</v>
      </c>
    </row>
    <row r="1627" spans="33:35" s="3" customFormat="1" ht="15" customHeight="1">
      <c r="AG1627" s="800" t="s">
        <v>4451</v>
      </c>
      <c r="AH1627" t="s">
        <v>3394</v>
      </c>
      <c r="AI1627" s="804">
        <v>0.24600000000000002</v>
      </c>
    </row>
    <row r="1628" spans="33:35" s="3" customFormat="1" ht="15" customHeight="1">
      <c r="AG1628" s="800" t="s">
        <v>4452</v>
      </c>
      <c r="AH1628" t="s">
        <v>3395</v>
      </c>
      <c r="AI1628" s="804">
        <v>0.20499999999999999</v>
      </c>
    </row>
    <row r="1629" spans="33:35" s="3" customFormat="1" ht="15" customHeight="1">
      <c r="AG1629" s="800" t="s">
        <v>4453</v>
      </c>
      <c r="AH1629" t="s">
        <v>3396</v>
      </c>
      <c r="AI1629" s="804">
        <v>0.46099999999999997</v>
      </c>
    </row>
    <row r="1630" spans="33:35" s="3" customFormat="1" ht="15" customHeight="1">
      <c r="AG1630" s="800" t="s">
        <v>4454</v>
      </c>
      <c r="AH1630" t="s">
        <v>3397</v>
      </c>
      <c r="AI1630" s="804">
        <v>0</v>
      </c>
    </row>
    <row r="1631" spans="33:35" s="3" customFormat="1" ht="15" customHeight="1">
      <c r="AG1631" s="800" t="s">
        <v>4455</v>
      </c>
      <c r="AH1631" t="s">
        <v>3398</v>
      </c>
      <c r="AI1631" s="804">
        <v>0.91</v>
      </c>
    </row>
    <row r="1632" spans="33:35" s="3" customFormat="1" ht="15" customHeight="1">
      <c r="AG1632" s="800" t="s">
        <v>4456</v>
      </c>
      <c r="AH1632" t="s">
        <v>3399</v>
      </c>
      <c r="AI1632" s="804">
        <v>0</v>
      </c>
    </row>
    <row r="1633" spans="33:35" s="3" customFormat="1" ht="15" customHeight="1">
      <c r="AG1633" s="800" t="s">
        <v>4457</v>
      </c>
      <c r="AH1633" t="s">
        <v>3400</v>
      </c>
      <c r="AI1633" s="804">
        <v>0.91900000000000004</v>
      </c>
    </row>
    <row r="1634" spans="33:35" s="3" customFormat="1" ht="15" customHeight="1">
      <c r="AG1634" s="800" t="s">
        <v>4458</v>
      </c>
      <c r="AH1634" t="s">
        <v>3401</v>
      </c>
      <c r="AI1634" s="804">
        <v>0.84599999999999997</v>
      </c>
    </row>
    <row r="1635" spans="33:35" s="3" customFormat="1" ht="15" customHeight="1">
      <c r="AG1635" s="800" t="s">
        <v>4459</v>
      </c>
      <c r="AH1635" t="s">
        <v>3402</v>
      </c>
      <c r="AI1635" s="804">
        <v>0.52800000000000002</v>
      </c>
    </row>
    <row r="1636" spans="33:35" s="3" customFormat="1" ht="15" customHeight="1">
      <c r="AG1636" s="800" t="s">
        <v>4460</v>
      </c>
      <c r="AH1636" t="s">
        <v>3403</v>
      </c>
      <c r="AI1636" s="804">
        <v>0</v>
      </c>
    </row>
    <row r="1637" spans="33:35" s="3" customFormat="1" ht="15" customHeight="1">
      <c r="AG1637" s="800" t="s">
        <v>4461</v>
      </c>
      <c r="AH1637" t="s">
        <v>3404</v>
      </c>
      <c r="AI1637" s="804">
        <v>0.34</v>
      </c>
    </row>
    <row r="1638" spans="33:35" s="3" customFormat="1" ht="15" customHeight="1">
      <c r="AG1638" s="800" t="s">
        <v>4462</v>
      </c>
      <c r="AH1638" t="s">
        <v>3405</v>
      </c>
      <c r="AI1638" s="804">
        <v>0.29599999999999999</v>
      </c>
    </row>
    <row r="1639" spans="33:35" s="3" customFormat="1" ht="15" customHeight="1">
      <c r="AG1639" s="800" t="s">
        <v>4463</v>
      </c>
      <c r="AH1639" t="s">
        <v>3406</v>
      </c>
      <c r="AI1639" s="804">
        <v>0.42399999999999999</v>
      </c>
    </row>
    <row r="1640" spans="33:35" s="3" customFormat="1" ht="15" customHeight="1">
      <c r="AG1640" s="800" t="s">
        <v>4464</v>
      </c>
      <c r="AH1640" t="s">
        <v>3407</v>
      </c>
      <c r="AI1640" s="804">
        <v>0.19900000000000001</v>
      </c>
    </row>
    <row r="1641" spans="33:35" s="3" customFormat="1" ht="15" customHeight="1">
      <c r="AG1641" s="800" t="s">
        <v>4465</v>
      </c>
      <c r="AH1641" t="s">
        <v>3408</v>
      </c>
      <c r="AI1641" s="804">
        <v>0</v>
      </c>
    </row>
    <row r="1642" spans="33:35" s="3" customFormat="1" ht="15" customHeight="1">
      <c r="AG1642" s="800" t="s">
        <v>4466</v>
      </c>
      <c r="AH1642" t="s">
        <v>3409</v>
      </c>
      <c r="AI1642" s="804">
        <v>0.58399999999999996</v>
      </c>
    </row>
    <row r="1643" spans="33:35" s="3" customFormat="1" ht="15" customHeight="1">
      <c r="AG1643" s="800" t="s">
        <v>4467</v>
      </c>
      <c r="AH1643" t="s">
        <v>3410</v>
      </c>
      <c r="AI1643" s="804">
        <v>0</v>
      </c>
    </row>
    <row r="1644" spans="33:35" s="3" customFormat="1" ht="15" customHeight="1">
      <c r="AG1644" s="800" t="s">
        <v>4468</v>
      </c>
      <c r="AH1644" t="s">
        <v>3411</v>
      </c>
      <c r="AI1644" s="804">
        <v>0.21199999999999999</v>
      </c>
    </row>
    <row r="1645" spans="33:35" s="3" customFormat="1" ht="15" customHeight="1">
      <c r="AG1645" s="800" t="s">
        <v>4469</v>
      </c>
      <c r="AH1645" t="s">
        <v>3412</v>
      </c>
      <c r="AI1645" s="804">
        <v>0.318</v>
      </c>
    </row>
    <row r="1646" spans="33:35" s="3" customFormat="1" ht="15" customHeight="1">
      <c r="AG1646" s="800" t="s">
        <v>4470</v>
      </c>
      <c r="AH1646" t="s">
        <v>3413</v>
      </c>
      <c r="AI1646" s="804">
        <v>0.33900000000000002</v>
      </c>
    </row>
    <row r="1647" spans="33:35" s="3" customFormat="1" ht="15" customHeight="1">
      <c r="AG1647" s="800" t="s">
        <v>4471</v>
      </c>
      <c r="AH1647" t="s">
        <v>3414</v>
      </c>
      <c r="AI1647" s="804">
        <v>0.33700000000000002</v>
      </c>
    </row>
    <row r="1648" spans="33:35" s="3" customFormat="1" ht="15" customHeight="1">
      <c r="AG1648" s="800" t="s">
        <v>4472</v>
      </c>
      <c r="AH1648" t="s">
        <v>3415</v>
      </c>
      <c r="AI1648" s="804">
        <v>0.35499999999999998</v>
      </c>
    </row>
    <row r="1649" spans="33:35" s="3" customFormat="1" ht="15" customHeight="1">
      <c r="AG1649" s="800" t="s">
        <v>4473</v>
      </c>
      <c r="AH1649" t="s">
        <v>3416</v>
      </c>
      <c r="AI1649" s="804">
        <v>0.61099999999999999</v>
      </c>
    </row>
    <row r="1650" spans="33:35" s="3" customFormat="1" ht="15" customHeight="1">
      <c r="AG1650" s="800" t="s">
        <v>4474</v>
      </c>
      <c r="AH1650" t="s">
        <v>3417</v>
      </c>
      <c r="AI1650" s="804">
        <v>0</v>
      </c>
    </row>
    <row r="1651" spans="33:35" s="3" customFormat="1" ht="15" customHeight="1">
      <c r="AG1651" s="800" t="s">
        <v>4475</v>
      </c>
      <c r="AH1651" t="s">
        <v>3418</v>
      </c>
      <c r="AI1651" s="804">
        <v>0.39300000000000002</v>
      </c>
    </row>
    <row r="1652" spans="33:35" s="3" customFormat="1" ht="15" customHeight="1">
      <c r="AG1652" s="800" t="s">
        <v>4476</v>
      </c>
      <c r="AH1652" t="s">
        <v>3419</v>
      </c>
      <c r="AI1652" s="804">
        <v>0.53300000000000003</v>
      </c>
    </row>
    <row r="1653" spans="33:35" s="3" customFormat="1" ht="15" customHeight="1">
      <c r="AG1653" s="800" t="s">
        <v>4477</v>
      </c>
      <c r="AH1653" t="s">
        <v>3420</v>
      </c>
      <c r="AI1653" s="804">
        <v>0</v>
      </c>
    </row>
    <row r="1654" spans="33:35" s="3" customFormat="1" ht="15" customHeight="1">
      <c r="AG1654" s="800" t="s">
        <v>4478</v>
      </c>
      <c r="AH1654" t="s">
        <v>3421</v>
      </c>
      <c r="AI1654" s="804">
        <v>0.24600000000000002</v>
      </c>
    </row>
    <row r="1655" spans="33:35" s="3" customFormat="1" ht="15" customHeight="1">
      <c r="AG1655" s="800" t="s">
        <v>4479</v>
      </c>
      <c r="AH1655" t="s">
        <v>3422</v>
      </c>
      <c r="AI1655" s="804">
        <v>0</v>
      </c>
    </row>
    <row r="1656" spans="33:35" s="3" customFormat="1" ht="15" customHeight="1">
      <c r="AG1656" s="800" t="s">
        <v>4480</v>
      </c>
      <c r="AH1656" t="s">
        <v>3423</v>
      </c>
      <c r="AI1656" s="804">
        <v>0</v>
      </c>
    </row>
    <row r="1657" spans="33:35" s="3" customFormat="1" ht="15" customHeight="1">
      <c r="AG1657" s="800" t="s">
        <v>4481</v>
      </c>
      <c r="AH1657" t="s">
        <v>3424</v>
      </c>
      <c r="AI1657" s="804">
        <v>0.63500000000000001</v>
      </c>
    </row>
    <row r="1658" spans="33:35" s="3" customFormat="1" ht="15" customHeight="1">
      <c r="AG1658" s="800" t="s">
        <v>4482</v>
      </c>
      <c r="AH1658" t="s">
        <v>3425</v>
      </c>
      <c r="AI1658" s="804">
        <v>0.63200000000000001</v>
      </c>
    </row>
    <row r="1659" spans="33:35" s="3" customFormat="1" ht="15" customHeight="1">
      <c r="AG1659" s="800" t="s">
        <v>4483</v>
      </c>
      <c r="AH1659" t="s">
        <v>3426</v>
      </c>
      <c r="AI1659" s="804">
        <v>0.64400000000000002</v>
      </c>
    </row>
    <row r="1660" spans="33:35" s="3" customFormat="1" ht="15" customHeight="1">
      <c r="AG1660" s="800" t="s">
        <v>4484</v>
      </c>
      <c r="AH1660" t="s">
        <v>3427</v>
      </c>
      <c r="AI1660" s="804">
        <v>0.72599999999999998</v>
      </c>
    </row>
    <row r="1661" spans="33:35" s="3" customFormat="1" ht="15" customHeight="1">
      <c r="AG1661" s="800" t="s">
        <v>4485</v>
      </c>
      <c r="AH1661" t="s">
        <v>3428</v>
      </c>
      <c r="AI1661" s="804">
        <v>0</v>
      </c>
    </row>
    <row r="1662" spans="33:35" s="3" customFormat="1" ht="15" customHeight="1">
      <c r="AG1662" s="800" t="s">
        <v>4486</v>
      </c>
      <c r="AH1662" t="s">
        <v>3429</v>
      </c>
      <c r="AI1662" s="804">
        <v>0</v>
      </c>
    </row>
    <row r="1663" spans="33:35" s="3" customFormat="1" ht="15" customHeight="1">
      <c r="AG1663" s="800" t="s">
        <v>4487</v>
      </c>
      <c r="AH1663" t="s">
        <v>3430</v>
      </c>
      <c r="AI1663" s="804">
        <v>0.41800000000000004</v>
      </c>
    </row>
    <row r="1664" spans="33:35" s="3" customFormat="1" ht="15" customHeight="1">
      <c r="AG1664" s="800" t="s">
        <v>4488</v>
      </c>
      <c r="AH1664" t="s">
        <v>3431</v>
      </c>
      <c r="AI1664" s="804">
        <v>0</v>
      </c>
    </row>
    <row r="1665" spans="33:35" s="3" customFormat="1" ht="15" customHeight="1">
      <c r="AG1665" s="800" t="s">
        <v>4489</v>
      </c>
      <c r="AH1665" t="s">
        <v>3432</v>
      </c>
      <c r="AI1665" s="804">
        <v>0</v>
      </c>
    </row>
    <row r="1666" spans="33:35" s="3" customFormat="1" ht="15" customHeight="1">
      <c r="AG1666" s="800" t="s">
        <v>4490</v>
      </c>
      <c r="AH1666" t="s">
        <v>3433</v>
      </c>
      <c r="AI1666" s="804">
        <v>0</v>
      </c>
    </row>
    <row r="1667" spans="33:35" s="3" customFormat="1" ht="15" customHeight="1">
      <c r="AG1667" s="800" t="s">
        <v>4491</v>
      </c>
      <c r="AH1667" t="s">
        <v>3434</v>
      </c>
      <c r="AI1667" s="804">
        <v>0</v>
      </c>
    </row>
    <row r="1668" spans="33:35" s="3" customFormat="1" ht="15" customHeight="1">
      <c r="AG1668" s="800" t="s">
        <v>4492</v>
      </c>
      <c r="AH1668" t="s">
        <v>3435</v>
      </c>
      <c r="AI1668" s="804">
        <v>0</v>
      </c>
    </row>
    <row r="1669" spans="33:35" s="3" customFormat="1" ht="15" customHeight="1">
      <c r="AG1669" s="800" t="s">
        <v>4493</v>
      </c>
      <c r="AH1669" t="s">
        <v>3436</v>
      </c>
      <c r="AI1669" s="804">
        <v>0</v>
      </c>
    </row>
    <row r="1670" spans="33:35" s="3" customFormat="1" ht="15" customHeight="1">
      <c r="AG1670" s="800" t="s">
        <v>4494</v>
      </c>
      <c r="AH1670" t="s">
        <v>3437</v>
      </c>
      <c r="AI1670" s="804">
        <v>0</v>
      </c>
    </row>
    <row r="1671" spans="33:35" s="3" customFormat="1" ht="15" customHeight="1">
      <c r="AG1671" s="800" t="s">
        <v>4495</v>
      </c>
      <c r="AH1671" t="s">
        <v>3438</v>
      </c>
      <c r="AI1671" s="804">
        <v>0</v>
      </c>
    </row>
    <row r="1672" spans="33:35" s="3" customFormat="1" ht="15" customHeight="1">
      <c r="AG1672" s="800" t="s">
        <v>4496</v>
      </c>
      <c r="AH1672" t="s">
        <v>3439</v>
      </c>
      <c r="AI1672" s="804">
        <v>0</v>
      </c>
    </row>
    <row r="1673" spans="33:35" s="3" customFormat="1" ht="15" customHeight="1">
      <c r="AG1673" s="800" t="s">
        <v>4497</v>
      </c>
      <c r="AH1673" t="s">
        <v>3440</v>
      </c>
      <c r="AI1673" s="804">
        <v>0</v>
      </c>
    </row>
    <row r="1674" spans="33:35" s="3" customFormat="1" ht="15" customHeight="1">
      <c r="AG1674" s="800" t="s">
        <v>4498</v>
      </c>
      <c r="AH1674" t="s">
        <v>3441</v>
      </c>
      <c r="AI1674" s="804">
        <v>0</v>
      </c>
    </row>
    <row r="1675" spans="33:35" s="3" customFormat="1" ht="15" customHeight="1">
      <c r="AG1675" s="800" t="s">
        <v>4499</v>
      </c>
      <c r="AH1675" t="s">
        <v>3442</v>
      </c>
      <c r="AI1675" s="804">
        <v>0.42199999999999999</v>
      </c>
    </row>
    <row r="1676" spans="33:35" s="3" customFormat="1" ht="15" customHeight="1">
      <c r="AG1676" s="800" t="s">
        <v>4500</v>
      </c>
      <c r="AH1676" t="s">
        <v>3443</v>
      </c>
      <c r="AI1676" s="804">
        <v>0</v>
      </c>
    </row>
    <row r="1677" spans="33:35" s="3" customFormat="1" ht="15" customHeight="1">
      <c r="AG1677" s="800" t="s">
        <v>4501</v>
      </c>
      <c r="AH1677" t="s">
        <v>3444</v>
      </c>
      <c r="AI1677" s="804">
        <v>0.55599999999999994</v>
      </c>
    </row>
    <row r="1678" spans="33:35" s="3" customFormat="1" ht="15" customHeight="1">
      <c r="AG1678" s="800" t="s">
        <v>4502</v>
      </c>
      <c r="AH1678" t="s">
        <v>3445</v>
      </c>
      <c r="AI1678" s="804">
        <v>0.496</v>
      </c>
    </row>
    <row r="1679" spans="33:35" s="3" customFormat="1" ht="15" customHeight="1">
      <c r="AG1679" s="800" t="s">
        <v>4503</v>
      </c>
      <c r="AH1679" t="s">
        <v>3446</v>
      </c>
      <c r="AI1679" s="804">
        <v>0.54400000000000004</v>
      </c>
    </row>
    <row r="1680" spans="33:35" s="3" customFormat="1" ht="15" customHeight="1">
      <c r="AG1680" s="800" t="s">
        <v>4504</v>
      </c>
      <c r="AH1680" t="s">
        <v>3447</v>
      </c>
      <c r="AI1680" s="804">
        <v>0.55400000000000005</v>
      </c>
    </row>
    <row r="1681" spans="33:35" s="3" customFormat="1" ht="15" customHeight="1">
      <c r="AG1681" s="800" t="s">
        <v>4505</v>
      </c>
      <c r="AH1681" t="s">
        <v>3448</v>
      </c>
      <c r="AI1681" s="804">
        <v>2.3E-2</v>
      </c>
    </row>
    <row r="1682" spans="33:35" s="3" customFormat="1" ht="15" customHeight="1">
      <c r="AG1682" s="800" t="s">
        <v>4506</v>
      </c>
      <c r="AH1682" t="s">
        <v>3449</v>
      </c>
      <c r="AI1682" s="804">
        <v>0.66100000000000003</v>
      </c>
    </row>
    <row r="1683" spans="33:35" s="3" customFormat="1" ht="15" customHeight="1">
      <c r="AG1683" s="800" t="s">
        <v>4507</v>
      </c>
      <c r="AH1683" t="s">
        <v>3450</v>
      </c>
      <c r="AI1683" s="804">
        <v>0.36799999999999999</v>
      </c>
    </row>
    <row r="1684" spans="33:35" s="3" customFormat="1" ht="15" customHeight="1">
      <c r="AG1684" s="800" t="s">
        <v>4508</v>
      </c>
      <c r="AH1684" t="s">
        <v>3451</v>
      </c>
      <c r="AI1684" s="804">
        <v>0.35199999999999998</v>
      </c>
    </row>
    <row r="1685" spans="33:35" s="3" customFormat="1" ht="15" customHeight="1">
      <c r="AG1685" s="800" t="s">
        <v>4509</v>
      </c>
      <c r="AH1685" t="s">
        <v>3452</v>
      </c>
      <c r="AI1685" s="804">
        <v>0.59899999999999998</v>
      </c>
    </row>
    <row r="1686" spans="33:35" s="3" customFormat="1" ht="15" customHeight="1">
      <c r="AG1686" s="800" t="s">
        <v>4510</v>
      </c>
      <c r="AH1686" t="s">
        <v>3453</v>
      </c>
      <c r="AI1686" s="804">
        <v>0.377</v>
      </c>
    </row>
    <row r="1687" spans="33:35" s="3" customFormat="1" ht="15" customHeight="1">
      <c r="AG1687" s="800" t="s">
        <v>4511</v>
      </c>
      <c r="AH1687" t="s">
        <v>3454</v>
      </c>
      <c r="AI1687" s="804">
        <v>0.35399999999999998</v>
      </c>
    </row>
    <row r="1688" spans="33:35" s="3" customFormat="1" ht="15" customHeight="1">
      <c r="AG1688" s="800" t="s">
        <v>4512</v>
      </c>
      <c r="AH1688" t="s">
        <v>3455</v>
      </c>
      <c r="AI1688" s="804">
        <v>0.36000000000000004</v>
      </c>
    </row>
    <row r="1689" spans="33:35" s="3" customFormat="1" ht="15" customHeight="1">
      <c r="AG1689" s="800" t="s">
        <v>4513</v>
      </c>
      <c r="AH1689" t="s">
        <v>3456</v>
      </c>
      <c r="AI1689" s="804">
        <v>0</v>
      </c>
    </row>
    <row r="1690" spans="33:35" s="3" customFormat="1" ht="15" customHeight="1">
      <c r="AG1690" s="800" t="s">
        <v>4514</v>
      </c>
      <c r="AH1690" t="s">
        <v>3457</v>
      </c>
      <c r="AI1690" s="804">
        <v>0</v>
      </c>
    </row>
    <row r="1691" spans="33:35" s="3" customFormat="1" ht="15" customHeight="1">
      <c r="AG1691" s="800" t="s">
        <v>4515</v>
      </c>
      <c r="AH1691" t="s">
        <v>3458</v>
      </c>
      <c r="AI1691" s="804">
        <v>0.42899999999999999</v>
      </c>
    </row>
    <row r="1692" spans="33:35" s="3" customFormat="1" ht="15" customHeight="1">
      <c r="AG1692" s="800" t="s">
        <v>4516</v>
      </c>
      <c r="AH1692" t="s">
        <v>3459</v>
      </c>
      <c r="AI1692" s="804">
        <v>0.45700000000000002</v>
      </c>
    </row>
    <row r="1693" spans="33:35" s="3" customFormat="1" ht="15" customHeight="1">
      <c r="AG1693" s="800" t="s">
        <v>4517</v>
      </c>
      <c r="AH1693" t="s">
        <v>3460</v>
      </c>
      <c r="AI1693" s="804">
        <v>0.627</v>
      </c>
    </row>
    <row r="1694" spans="33:35" s="3" customFormat="1" ht="15" customHeight="1">
      <c r="AG1694" s="800" t="s">
        <v>4518</v>
      </c>
      <c r="AH1694" t="s">
        <v>3461</v>
      </c>
      <c r="AI1694" s="804">
        <v>0</v>
      </c>
    </row>
    <row r="1695" spans="33:35" s="3" customFormat="1" ht="15" customHeight="1">
      <c r="AG1695" s="800" t="s">
        <v>4519</v>
      </c>
      <c r="AH1695" t="s">
        <v>3462</v>
      </c>
      <c r="AI1695" s="804">
        <v>0.17399999999999999</v>
      </c>
    </row>
    <row r="1696" spans="33:35" s="3" customFormat="1" ht="15" customHeight="1">
      <c r="AG1696" s="800" t="s">
        <v>4520</v>
      </c>
      <c r="AH1696" t="s">
        <v>3463</v>
      </c>
      <c r="AI1696" s="804">
        <v>0.26200000000000001</v>
      </c>
    </row>
    <row r="1697" spans="33:35" s="3" customFormat="1" ht="15" customHeight="1">
      <c r="AG1697" s="800" t="s">
        <v>4521</v>
      </c>
      <c r="AH1697" t="s">
        <v>3464</v>
      </c>
      <c r="AI1697" s="804">
        <v>0.34799999999999998</v>
      </c>
    </row>
    <row r="1698" spans="33:35" s="3" customFormat="1" ht="15" customHeight="1">
      <c r="AG1698" s="800" t="s">
        <v>4522</v>
      </c>
      <c r="AH1698" t="s">
        <v>3465</v>
      </c>
      <c r="AI1698" s="804">
        <v>0.32</v>
      </c>
    </row>
    <row r="1699" spans="33:35" s="3" customFormat="1" ht="15" customHeight="1">
      <c r="AG1699" s="800" t="s">
        <v>4523</v>
      </c>
      <c r="AH1699" t="s">
        <v>3466</v>
      </c>
      <c r="AI1699" s="804">
        <v>0.42499999999999999</v>
      </c>
    </row>
    <row r="1700" spans="33:35" s="3" customFormat="1" ht="15" customHeight="1">
      <c r="AG1700" s="800" t="s">
        <v>4524</v>
      </c>
      <c r="AH1700" t="s">
        <v>3467</v>
      </c>
      <c r="AI1700" s="804">
        <v>0</v>
      </c>
    </row>
    <row r="1701" spans="33:35" s="3" customFormat="1" ht="15" customHeight="1">
      <c r="AG1701" s="800" t="s">
        <v>4525</v>
      </c>
      <c r="AH1701" t="s">
        <v>3468</v>
      </c>
      <c r="AI1701" s="804">
        <v>0.38600000000000001</v>
      </c>
    </row>
    <row r="1702" spans="33:35" s="3" customFormat="1" ht="15" customHeight="1">
      <c r="AG1702" s="800" t="s">
        <v>4526</v>
      </c>
      <c r="AH1702" t="s">
        <v>3469</v>
      </c>
      <c r="AI1702" s="804">
        <v>0.20399999999999999</v>
      </c>
    </row>
    <row r="1703" spans="33:35" s="3" customFormat="1" ht="15" customHeight="1">
      <c r="AG1703" s="800" t="s">
        <v>4527</v>
      </c>
      <c r="AH1703" t="s">
        <v>3470</v>
      </c>
      <c r="AI1703" s="804">
        <v>0.42199999999999999</v>
      </c>
    </row>
    <row r="1704" spans="33:35" s="3" customFormat="1" ht="15" customHeight="1">
      <c r="AG1704" s="800" t="s">
        <v>4528</v>
      </c>
      <c r="AH1704" t="s">
        <v>3471</v>
      </c>
      <c r="AI1704" s="804">
        <v>0.56099999999999994</v>
      </c>
    </row>
    <row r="1705" spans="33:35" s="3" customFormat="1" ht="15" customHeight="1">
      <c r="AG1705" s="800" t="s">
        <v>4529</v>
      </c>
      <c r="AH1705" t="s">
        <v>3472</v>
      </c>
      <c r="AI1705" s="804">
        <v>0.34499999999999997</v>
      </c>
    </row>
    <row r="1706" spans="33:35" s="3" customFormat="1" ht="15" customHeight="1">
      <c r="AG1706" s="800" t="s">
        <v>4530</v>
      </c>
      <c r="AH1706" t="s">
        <v>3473</v>
      </c>
      <c r="AI1706" s="804">
        <v>0.27099999999999996</v>
      </c>
    </row>
    <row r="1707" spans="33:35" s="3" customFormat="1" ht="15" customHeight="1">
      <c r="AG1707" s="800" t="s">
        <v>4531</v>
      </c>
      <c r="AH1707" t="s">
        <v>3474</v>
      </c>
      <c r="AI1707" s="804">
        <v>0.63300000000000001</v>
      </c>
    </row>
    <row r="1708" spans="33:35" s="3" customFormat="1" ht="15" customHeight="1">
      <c r="AG1708" s="800" t="s">
        <v>4532</v>
      </c>
      <c r="AH1708" t="s">
        <v>3475</v>
      </c>
      <c r="AI1708" s="804">
        <v>0.107</v>
      </c>
    </row>
    <row r="1709" spans="33:35" s="3" customFormat="1" ht="15" customHeight="1">
      <c r="AG1709" s="800" t="s">
        <v>4533</v>
      </c>
      <c r="AH1709" t="s">
        <v>3476</v>
      </c>
      <c r="AI1709" s="804">
        <v>0.60400000000000009</v>
      </c>
    </row>
    <row r="1710" spans="33:35" s="3" customFormat="1" ht="15" customHeight="1">
      <c r="AG1710" s="800" t="s">
        <v>4534</v>
      </c>
      <c r="AH1710" t="s">
        <v>3477</v>
      </c>
      <c r="AI1710" s="804">
        <v>0.441</v>
      </c>
    </row>
    <row r="1711" spans="33:35" s="3" customFormat="1" ht="15" customHeight="1">
      <c r="AG1711" s="800" t="s">
        <v>4535</v>
      </c>
      <c r="AH1711" t="s">
        <v>3478</v>
      </c>
      <c r="AI1711" s="804">
        <v>0.42700000000000005</v>
      </c>
    </row>
    <row r="1712" spans="33:35" s="3" customFormat="1" ht="15" customHeight="1">
      <c r="AG1712" s="800" t="s">
        <v>4536</v>
      </c>
      <c r="AH1712" t="s">
        <v>3479</v>
      </c>
      <c r="AI1712" s="804">
        <v>0.30599999999999999</v>
      </c>
    </row>
    <row r="1713" spans="33:35" s="3" customFormat="1" ht="15" customHeight="1">
      <c r="AG1713" s="800" t="s">
        <v>4537</v>
      </c>
      <c r="AH1713" t="s">
        <v>3480</v>
      </c>
      <c r="AI1713" s="804">
        <v>0</v>
      </c>
    </row>
    <row r="1714" spans="33:35" s="3" customFormat="1" ht="15" customHeight="1">
      <c r="AG1714" s="800" t="s">
        <v>4538</v>
      </c>
      <c r="AH1714" t="s">
        <v>3481</v>
      </c>
      <c r="AI1714" s="804">
        <v>0.39900000000000002</v>
      </c>
    </row>
    <row r="1715" spans="33:35" s="3" customFormat="1" ht="15" customHeight="1">
      <c r="AG1715" s="800" t="s">
        <v>4539</v>
      </c>
      <c r="AH1715" t="s">
        <v>3482</v>
      </c>
      <c r="AI1715" s="804">
        <v>0.53200000000000003</v>
      </c>
    </row>
    <row r="1716" spans="33:35" s="3" customFormat="1" ht="15" customHeight="1">
      <c r="AG1716" s="800" t="s">
        <v>4540</v>
      </c>
      <c r="AH1716" t="s">
        <v>3483</v>
      </c>
      <c r="AI1716" s="804">
        <v>0.48899999999999993</v>
      </c>
    </row>
    <row r="1717" spans="33:35" s="3" customFormat="1" ht="15" customHeight="1">
      <c r="AG1717" s="800" t="s">
        <v>4541</v>
      </c>
      <c r="AH1717" t="s">
        <v>3484</v>
      </c>
      <c r="AI1717" s="804">
        <v>0.61799999999999999</v>
      </c>
    </row>
    <row r="1718" spans="33:35" s="3" customFormat="1" ht="15" customHeight="1">
      <c r="AG1718" s="800" t="s">
        <v>4542</v>
      </c>
      <c r="AH1718" t="s">
        <v>3485</v>
      </c>
      <c r="AI1718" s="804">
        <v>0.38300000000000001</v>
      </c>
    </row>
    <row r="1719" spans="33:35" s="3" customFormat="1" ht="15" customHeight="1">
      <c r="AG1719" s="800" t="s">
        <v>4543</v>
      </c>
      <c r="AH1719" t="s">
        <v>3486</v>
      </c>
      <c r="AI1719" s="804">
        <v>0</v>
      </c>
    </row>
    <row r="1720" spans="33:35" s="3" customFormat="1" ht="15" customHeight="1">
      <c r="AG1720" s="800" t="s">
        <v>4544</v>
      </c>
      <c r="AH1720" t="s">
        <v>3487</v>
      </c>
      <c r="AI1720" s="804">
        <v>0</v>
      </c>
    </row>
    <row r="1721" spans="33:35" s="3" customFormat="1" ht="15" customHeight="1">
      <c r="AG1721" s="800" t="s">
        <v>4545</v>
      </c>
      <c r="AH1721" t="s">
        <v>3488</v>
      </c>
      <c r="AI1721" s="804">
        <v>0.59399999999999997</v>
      </c>
    </row>
    <row r="1722" spans="33:35" s="3" customFormat="1" ht="15" customHeight="1">
      <c r="AG1722" s="800" t="s">
        <v>4546</v>
      </c>
      <c r="AH1722" t="s">
        <v>3489</v>
      </c>
      <c r="AI1722" s="804">
        <v>0.433</v>
      </c>
    </row>
    <row r="1723" spans="33:35" s="3" customFormat="1" ht="15" customHeight="1">
      <c r="AG1723" s="800" t="s">
        <v>4547</v>
      </c>
      <c r="AH1723" t="s">
        <v>3490</v>
      </c>
      <c r="AI1723" s="804">
        <v>3.0000000000000001E-3</v>
      </c>
    </row>
    <row r="1724" spans="33:35" s="3" customFormat="1" ht="15" customHeight="1">
      <c r="AG1724" s="800" t="s">
        <v>4548</v>
      </c>
      <c r="AH1724" t="s">
        <v>3491</v>
      </c>
      <c r="AI1724" s="804">
        <v>0.36299999999999999</v>
      </c>
    </row>
    <row r="1725" spans="33:35" s="3" customFormat="1" ht="15" customHeight="1">
      <c r="AG1725" s="800" t="s">
        <v>4549</v>
      </c>
      <c r="AH1725" t="s">
        <v>3492</v>
      </c>
      <c r="AI1725" s="804">
        <v>0</v>
      </c>
    </row>
    <row r="1726" spans="33:35" s="3" customFormat="1" ht="15" customHeight="1">
      <c r="AG1726" s="800" t="s">
        <v>4550</v>
      </c>
      <c r="AH1726" t="s">
        <v>3493</v>
      </c>
      <c r="AI1726" s="804">
        <v>0.124</v>
      </c>
    </row>
    <row r="1727" spans="33:35" s="3" customFormat="1" ht="15" customHeight="1">
      <c r="AG1727" s="800" t="s">
        <v>4551</v>
      </c>
      <c r="AH1727" t="s">
        <v>3494</v>
      </c>
      <c r="AI1727" s="804">
        <v>0</v>
      </c>
    </row>
    <row r="1728" spans="33:35" s="3" customFormat="1" ht="15" customHeight="1">
      <c r="AG1728" s="800" t="s">
        <v>4552</v>
      </c>
      <c r="AH1728" t="s">
        <v>3495</v>
      </c>
      <c r="AI1728" s="804">
        <v>0.43</v>
      </c>
    </row>
    <row r="1729" spans="33:35" s="3" customFormat="1" ht="15" customHeight="1">
      <c r="AG1729" s="800" t="s">
        <v>4553</v>
      </c>
      <c r="AH1729" t="s">
        <v>3496</v>
      </c>
      <c r="AI1729" s="804">
        <v>0.51200000000000001</v>
      </c>
    </row>
    <row r="1730" spans="33:35" s="3" customFormat="1" ht="15" customHeight="1">
      <c r="AG1730" s="800" t="s">
        <v>4554</v>
      </c>
      <c r="AH1730" t="s">
        <v>3497</v>
      </c>
      <c r="AI1730" s="804">
        <v>0.46400000000000002</v>
      </c>
    </row>
    <row r="1731" spans="33:35" s="3" customFormat="1" ht="15" customHeight="1">
      <c r="AG1731" s="800" t="s">
        <v>4555</v>
      </c>
      <c r="AH1731" t="s">
        <v>3498</v>
      </c>
      <c r="AI1731" s="804">
        <v>0.51200000000000001</v>
      </c>
    </row>
    <row r="1732" spans="33:35" s="3" customFormat="1" ht="15" customHeight="1">
      <c r="AG1732" s="800" t="s">
        <v>4556</v>
      </c>
      <c r="AH1732" t="s">
        <v>3499</v>
      </c>
      <c r="AI1732" s="804">
        <v>0.45500000000000002</v>
      </c>
    </row>
    <row r="1733" spans="33:35" s="3" customFormat="1" ht="15" customHeight="1">
      <c r="AG1733" s="800" t="s">
        <v>4557</v>
      </c>
      <c r="AH1733" t="s">
        <v>3500</v>
      </c>
      <c r="AI1733" s="804">
        <v>0</v>
      </c>
    </row>
    <row r="1734" spans="33:35" s="3" customFormat="1" ht="15" customHeight="1">
      <c r="AG1734" s="800" t="s">
        <v>4558</v>
      </c>
      <c r="AH1734" t="s">
        <v>3501</v>
      </c>
      <c r="AI1734" s="804">
        <v>0.43</v>
      </c>
    </row>
    <row r="1735" spans="33:35" s="3" customFormat="1" ht="15" customHeight="1">
      <c r="AG1735" s="800" t="s">
        <v>4559</v>
      </c>
      <c r="AH1735" t="s">
        <v>3502</v>
      </c>
      <c r="AI1735" s="804">
        <v>0</v>
      </c>
    </row>
    <row r="1736" spans="33:35" s="3" customFormat="1" ht="15" customHeight="1">
      <c r="AG1736" s="800" t="s">
        <v>4560</v>
      </c>
      <c r="AH1736" t="s">
        <v>3503</v>
      </c>
      <c r="AI1736" s="804">
        <v>0.621</v>
      </c>
    </row>
    <row r="1737" spans="33:35" s="3" customFormat="1" ht="15" customHeight="1">
      <c r="AG1737" s="800" t="s">
        <v>4561</v>
      </c>
      <c r="AH1737" t="s">
        <v>3504</v>
      </c>
      <c r="AI1737" s="804">
        <v>0.24600000000000002</v>
      </c>
    </row>
    <row r="1738" spans="33:35" s="3" customFormat="1" ht="15" customHeight="1">
      <c r="AG1738" s="800" t="s">
        <v>4562</v>
      </c>
      <c r="AH1738" t="s">
        <v>3505</v>
      </c>
      <c r="AI1738" s="804">
        <v>0.56499999999999995</v>
      </c>
    </row>
    <row r="1739" spans="33:35" s="3" customFormat="1" ht="15" customHeight="1">
      <c r="AG1739" s="800" t="s">
        <v>4563</v>
      </c>
      <c r="AH1739" t="s">
        <v>3506</v>
      </c>
      <c r="AI1739" s="804">
        <v>0.26300000000000001</v>
      </c>
    </row>
    <row r="1740" spans="33:35" s="3" customFormat="1" ht="15" customHeight="1">
      <c r="AG1740" s="800" t="s">
        <v>4564</v>
      </c>
      <c r="AH1740" t="s">
        <v>3507</v>
      </c>
      <c r="AI1740" s="804">
        <v>0.57899999999999996</v>
      </c>
    </row>
    <row r="1741" spans="33:35" s="3" customFormat="1" ht="15" customHeight="1">
      <c r="AG1741" s="800" t="s">
        <v>4565</v>
      </c>
      <c r="AH1741" t="s">
        <v>3508</v>
      </c>
      <c r="AI1741" s="804">
        <v>0.66200000000000003</v>
      </c>
    </row>
    <row r="1742" spans="33:35" s="3" customFormat="1" ht="15" customHeight="1">
      <c r="AG1742" s="800" t="s">
        <v>4566</v>
      </c>
      <c r="AH1742" t="s">
        <v>3509</v>
      </c>
      <c r="AI1742" s="804">
        <v>0.58299999999999996</v>
      </c>
    </row>
    <row r="1743" spans="33:35" s="3" customFormat="1" ht="15" customHeight="1">
      <c r="AG1743" s="800" t="s">
        <v>4567</v>
      </c>
      <c r="AH1743" t="s">
        <v>3510</v>
      </c>
      <c r="AI1743" s="804">
        <v>0.55400000000000005</v>
      </c>
    </row>
    <row r="1744" spans="33:35" s="3" customFormat="1" ht="15" customHeight="1">
      <c r="AG1744" s="800" t="s">
        <v>4568</v>
      </c>
      <c r="AH1744" t="s">
        <v>3511</v>
      </c>
      <c r="AI1744" s="804">
        <v>0.60299999999999998</v>
      </c>
    </row>
    <row r="1745" spans="33:35" s="3" customFormat="1" ht="15" customHeight="1">
      <c r="AG1745" s="800" t="s">
        <v>4569</v>
      </c>
      <c r="AH1745" t="s">
        <v>3512</v>
      </c>
      <c r="AI1745" s="804">
        <v>0.58100000000000007</v>
      </c>
    </row>
    <row r="1746" spans="33:35" s="3" customFormat="1" ht="15" customHeight="1">
      <c r="AG1746" s="800" t="s">
        <v>4570</v>
      </c>
      <c r="AH1746" t="s">
        <v>3513</v>
      </c>
      <c r="AI1746" s="804">
        <v>0.40099999999999997</v>
      </c>
    </row>
    <row r="1747" spans="33:35" s="3" customFormat="1" ht="15" customHeight="1">
      <c r="AG1747" s="800" t="s">
        <v>4571</v>
      </c>
      <c r="AH1747" t="s">
        <v>3514</v>
      </c>
      <c r="AI1747" s="804">
        <v>0.40600000000000003</v>
      </c>
    </row>
    <row r="1748" spans="33:35" s="3" customFormat="1" ht="15" customHeight="1">
      <c r="AG1748" s="800" t="s">
        <v>4572</v>
      </c>
      <c r="AH1748" t="s">
        <v>3515</v>
      </c>
      <c r="AI1748" s="804">
        <v>0.38800000000000001</v>
      </c>
    </row>
    <row r="1749" spans="33:35" s="3" customFormat="1" ht="15" customHeight="1">
      <c r="AG1749" s="800" t="s">
        <v>4573</v>
      </c>
      <c r="AH1749" t="s">
        <v>3516</v>
      </c>
      <c r="AI1749" s="804">
        <v>0</v>
      </c>
    </row>
    <row r="1750" spans="33:35" s="3" customFormat="1" ht="15" customHeight="1">
      <c r="AG1750" s="800" t="s">
        <v>4574</v>
      </c>
      <c r="AH1750" t="s">
        <v>3517</v>
      </c>
      <c r="AI1750" s="804">
        <v>0.377</v>
      </c>
    </row>
    <row r="1751" spans="33:35" s="3" customFormat="1" ht="15" customHeight="1">
      <c r="AG1751" s="800" t="s">
        <v>4575</v>
      </c>
      <c r="AH1751" t="s">
        <v>3518</v>
      </c>
      <c r="AI1751" s="804">
        <v>0.627</v>
      </c>
    </row>
    <row r="1752" spans="33:35" s="3" customFormat="1" ht="15" customHeight="1">
      <c r="AG1752" s="800" t="s">
        <v>4576</v>
      </c>
      <c r="AH1752" t="s">
        <v>3519</v>
      </c>
      <c r="AI1752" s="804">
        <v>0.46799999999999997</v>
      </c>
    </row>
    <row r="1753" spans="33:35" s="3" customFormat="1" ht="15" customHeight="1">
      <c r="AG1753" s="800" t="s">
        <v>4577</v>
      </c>
      <c r="AH1753" t="s">
        <v>3520</v>
      </c>
      <c r="AI1753" s="804">
        <v>0.47600000000000003</v>
      </c>
    </row>
    <row r="1754" spans="33:35" s="3" customFormat="1" ht="15" customHeight="1">
      <c r="AG1754" s="800" t="s">
        <v>4578</v>
      </c>
      <c r="AH1754" t="s">
        <v>3521</v>
      </c>
      <c r="AI1754" s="804">
        <v>0.41</v>
      </c>
    </row>
    <row r="1755" spans="33:35" s="3" customFormat="1" ht="15" customHeight="1">
      <c r="AG1755" s="800" t="s">
        <v>4579</v>
      </c>
      <c r="AH1755" t="s">
        <v>3522</v>
      </c>
      <c r="AI1755" s="804">
        <v>0.42499999999999999</v>
      </c>
    </row>
    <row r="1756" spans="33:35" s="3" customFormat="1" ht="15" customHeight="1">
      <c r="AG1756" s="800" t="s">
        <v>4580</v>
      </c>
      <c r="AH1756" t="s">
        <v>3523</v>
      </c>
      <c r="AI1756" s="804">
        <v>0.623</v>
      </c>
    </row>
    <row r="1757" spans="33:35" s="3" customFormat="1" ht="15" customHeight="1">
      <c r="AG1757" s="800" t="s">
        <v>4581</v>
      </c>
      <c r="AH1757" t="s">
        <v>3524</v>
      </c>
      <c r="AI1757" s="804">
        <v>0</v>
      </c>
    </row>
    <row r="1758" spans="33:35" s="3" customFormat="1" ht="15" customHeight="1">
      <c r="AG1758" s="800" t="s">
        <v>4582</v>
      </c>
      <c r="AH1758" t="s">
        <v>3525</v>
      </c>
      <c r="AI1758" s="804">
        <v>0.3</v>
      </c>
    </row>
    <row r="1759" spans="33:35" s="3" customFormat="1" ht="15" customHeight="1">
      <c r="AG1759" s="800" t="s">
        <v>4583</v>
      </c>
      <c r="AH1759" t="s">
        <v>3526</v>
      </c>
      <c r="AI1759" s="804">
        <v>0</v>
      </c>
    </row>
    <row r="1760" spans="33:35" s="3" customFormat="1" ht="15" customHeight="1">
      <c r="AG1760" s="800" t="s">
        <v>4584</v>
      </c>
      <c r="AH1760" t="s">
        <v>3527</v>
      </c>
      <c r="AI1760" s="804">
        <v>0.52899999999999991</v>
      </c>
    </row>
    <row r="1761" spans="33:35" s="3" customFormat="1" ht="15" customHeight="1">
      <c r="AG1761" s="800" t="s">
        <v>4585</v>
      </c>
      <c r="AH1761" t="s">
        <v>3528</v>
      </c>
      <c r="AI1761" s="804">
        <v>0.433</v>
      </c>
    </row>
    <row r="1762" spans="33:35" s="3" customFormat="1" ht="15" customHeight="1">
      <c r="AG1762" s="800" t="s">
        <v>4586</v>
      </c>
      <c r="AH1762" t="s">
        <v>3529</v>
      </c>
      <c r="AI1762" s="804">
        <v>0</v>
      </c>
    </row>
    <row r="1763" spans="33:35" s="3" customFormat="1" ht="15" customHeight="1">
      <c r="AG1763" s="800" t="s">
        <v>4587</v>
      </c>
      <c r="AH1763" t="s">
        <v>3530</v>
      </c>
      <c r="AI1763" s="804">
        <v>0.63200000000000001</v>
      </c>
    </row>
    <row r="1764" spans="33:35" s="3" customFormat="1" ht="15" customHeight="1">
      <c r="AG1764" s="800" t="s">
        <v>4588</v>
      </c>
      <c r="AH1764" t="s">
        <v>3531</v>
      </c>
      <c r="AI1764" s="804">
        <v>4.0000000000000001E-3</v>
      </c>
    </row>
    <row r="1765" spans="33:35" s="3" customFormat="1" ht="15" customHeight="1">
      <c r="AG1765" s="800" t="s">
        <v>4589</v>
      </c>
      <c r="AH1765" t="s">
        <v>3532</v>
      </c>
      <c r="AI1765" s="804">
        <v>0.71199999999999997</v>
      </c>
    </row>
    <row r="1766" spans="33:35" s="3" customFormat="1" ht="15" customHeight="1">
      <c r="AG1766" s="800" t="s">
        <v>4590</v>
      </c>
      <c r="AH1766" t="s">
        <v>3533</v>
      </c>
      <c r="AI1766" s="804">
        <v>9.8999999999999991E-2</v>
      </c>
    </row>
    <row r="1767" spans="33:35" s="3" customFormat="1" ht="15" customHeight="1">
      <c r="AG1767" s="800" t="s">
        <v>4591</v>
      </c>
      <c r="AH1767" t="s">
        <v>3534</v>
      </c>
      <c r="AI1767" s="804">
        <v>0.26600000000000001</v>
      </c>
    </row>
    <row r="1768" spans="33:35" s="3" customFormat="1" ht="15" customHeight="1">
      <c r="AG1768" s="800" t="s">
        <v>4592</v>
      </c>
      <c r="AH1768" t="s">
        <v>3535</v>
      </c>
      <c r="AI1768" s="804">
        <v>0.34499999999999997</v>
      </c>
    </row>
    <row r="1769" spans="33:35" s="3" customFormat="1" ht="15" customHeight="1">
      <c r="AG1769" s="800" t="s">
        <v>4593</v>
      </c>
      <c r="AH1769" t="s">
        <v>3536</v>
      </c>
      <c r="AI1769" s="804">
        <v>0</v>
      </c>
    </row>
    <row r="1770" spans="33:35" s="3" customFormat="1" ht="15" customHeight="1">
      <c r="AG1770" s="800" t="s">
        <v>4594</v>
      </c>
      <c r="AH1770" t="s">
        <v>3537</v>
      </c>
      <c r="AI1770" s="804">
        <v>0.36099999999999999</v>
      </c>
    </row>
    <row r="1771" spans="33:35" s="3" customFormat="1" ht="15" customHeight="1">
      <c r="AG1771" s="800" t="s">
        <v>4595</v>
      </c>
      <c r="AH1771" t="s">
        <v>3538</v>
      </c>
      <c r="AI1771" s="804">
        <v>0.47499999999999998</v>
      </c>
    </row>
    <row r="1772" spans="33:35" s="3" customFormat="1" ht="15" customHeight="1">
      <c r="AG1772" s="800" t="s">
        <v>4596</v>
      </c>
      <c r="AH1772" t="s">
        <v>3539</v>
      </c>
      <c r="AI1772" s="804">
        <v>0.47300000000000003</v>
      </c>
    </row>
    <row r="1773" spans="33:35" s="3" customFormat="1" ht="15" customHeight="1">
      <c r="AG1773" s="800" t="s">
        <v>4597</v>
      </c>
      <c r="AH1773" t="s">
        <v>3540</v>
      </c>
      <c r="AI1773" s="804">
        <v>0</v>
      </c>
    </row>
    <row r="1774" spans="33:35" s="3" customFormat="1" ht="15" customHeight="1">
      <c r="AG1774" s="800" t="s">
        <v>4598</v>
      </c>
      <c r="AH1774" t="s">
        <v>3541</v>
      </c>
      <c r="AI1774" s="804">
        <v>0.38800000000000001</v>
      </c>
    </row>
    <row r="1775" spans="33:35" s="3" customFormat="1" ht="15" customHeight="1">
      <c r="AG1775" s="800" t="s">
        <v>4599</v>
      </c>
      <c r="AH1775" t="s">
        <v>3542</v>
      </c>
      <c r="AI1775" s="804">
        <v>0.443</v>
      </c>
    </row>
    <row r="1776" spans="33:35" s="3" customFormat="1" ht="15" customHeight="1">
      <c r="AG1776" s="800" t="s">
        <v>4600</v>
      </c>
      <c r="AH1776" t="s">
        <v>3543</v>
      </c>
      <c r="AI1776" s="804">
        <v>0</v>
      </c>
    </row>
    <row r="1777" spans="33:35" s="3" customFormat="1" ht="15" customHeight="1">
      <c r="AG1777" s="800" t="s">
        <v>4601</v>
      </c>
      <c r="AH1777" t="s">
        <v>3544</v>
      </c>
      <c r="AI1777" s="804">
        <v>0</v>
      </c>
    </row>
    <row r="1778" spans="33:35" s="3" customFormat="1" ht="15" customHeight="1">
      <c r="AG1778" s="800" t="s">
        <v>4602</v>
      </c>
      <c r="AH1778" t="s">
        <v>3545</v>
      </c>
      <c r="AI1778" s="804">
        <v>0</v>
      </c>
    </row>
    <row r="1779" spans="33:35" s="3" customFormat="1" ht="15" customHeight="1">
      <c r="AG1779" s="800" t="s">
        <v>4603</v>
      </c>
      <c r="AH1779" t="s">
        <v>3546</v>
      </c>
      <c r="AI1779" s="804">
        <v>0.57399999999999995</v>
      </c>
    </row>
    <row r="1780" spans="33:35" s="3" customFormat="1" ht="15" customHeight="1">
      <c r="AG1780" s="800" t="s">
        <v>4604</v>
      </c>
      <c r="AH1780" t="s">
        <v>3547</v>
      </c>
      <c r="AI1780" s="804">
        <v>0</v>
      </c>
    </row>
    <row r="1781" spans="33:35" s="3" customFormat="1" ht="15" customHeight="1">
      <c r="AG1781" s="800" t="s">
        <v>4605</v>
      </c>
      <c r="AH1781" t="s">
        <v>3548</v>
      </c>
      <c r="AI1781" s="804">
        <v>0.46200000000000002</v>
      </c>
    </row>
    <row r="1782" spans="33:35" s="3" customFormat="1" ht="15" customHeight="1">
      <c r="AG1782" s="800" t="s">
        <v>4606</v>
      </c>
      <c r="AH1782" t="s">
        <v>3549</v>
      </c>
      <c r="AI1782" s="804">
        <v>0.63800000000000001</v>
      </c>
    </row>
    <row r="1783" spans="33:35" s="3" customFormat="1" ht="15" customHeight="1">
      <c r="AG1783" s="800" t="s">
        <v>4607</v>
      </c>
      <c r="AH1783" t="s">
        <v>3550</v>
      </c>
      <c r="AI1783" s="804">
        <v>0.47600000000000003</v>
      </c>
    </row>
    <row r="1784" spans="33:35" s="3" customFormat="1" ht="15" customHeight="1">
      <c r="AG1784" s="800" t="s">
        <v>4608</v>
      </c>
      <c r="AH1784" t="s">
        <v>3551</v>
      </c>
      <c r="AI1784" s="804">
        <v>0</v>
      </c>
    </row>
    <row r="1785" spans="33:35" s="3" customFormat="1" ht="15" customHeight="1">
      <c r="AG1785" s="800" t="s">
        <v>4609</v>
      </c>
      <c r="AH1785" t="s">
        <v>3552</v>
      </c>
      <c r="AI1785" s="804">
        <v>0</v>
      </c>
    </row>
    <row r="1786" spans="33:35" s="3" customFormat="1" ht="15" customHeight="1">
      <c r="AG1786" s="800" t="s">
        <v>4610</v>
      </c>
      <c r="AH1786" t="s">
        <v>3553</v>
      </c>
      <c r="AI1786" s="804">
        <v>0.16699999999999998</v>
      </c>
    </row>
    <row r="1787" spans="33:35" s="3" customFormat="1" ht="15" customHeight="1">
      <c r="AG1787" s="800" t="s">
        <v>4611</v>
      </c>
      <c r="AH1787" t="s">
        <v>3554</v>
      </c>
      <c r="AI1787" s="804">
        <v>0.21299999999999999</v>
      </c>
    </row>
    <row r="1788" spans="33:35" s="3" customFormat="1" ht="15" customHeight="1">
      <c r="AG1788" s="800" t="s">
        <v>4612</v>
      </c>
      <c r="AH1788" t="s">
        <v>3555</v>
      </c>
      <c r="AI1788" s="804">
        <v>0.30499999999999999</v>
      </c>
    </row>
    <row r="1789" spans="33:35" s="3" customFormat="1" ht="15" customHeight="1">
      <c r="AG1789" s="800" t="s">
        <v>4613</v>
      </c>
      <c r="AH1789" t="s">
        <v>3556</v>
      </c>
      <c r="AI1789" s="804">
        <v>0.39700000000000002</v>
      </c>
    </row>
    <row r="1790" spans="33:35" s="3" customFormat="1" ht="15" customHeight="1">
      <c r="AG1790" s="800" t="s">
        <v>4614</v>
      </c>
      <c r="AH1790" t="s">
        <v>3557</v>
      </c>
      <c r="AI1790" s="804">
        <v>0.45700000000000002</v>
      </c>
    </row>
    <row r="1791" spans="33:35" s="3" customFormat="1" ht="15" customHeight="1">
      <c r="AG1791" s="800" t="s">
        <v>4615</v>
      </c>
      <c r="AH1791" t="s">
        <v>3558</v>
      </c>
      <c r="AI1791" s="804">
        <v>0.57399999999999995</v>
      </c>
    </row>
    <row r="1792" spans="33:35" s="3" customFormat="1" ht="15" customHeight="1">
      <c r="AG1792" s="800" t="s">
        <v>4616</v>
      </c>
      <c r="AH1792" t="s">
        <v>3559</v>
      </c>
      <c r="AI1792" s="804">
        <v>0.53900000000000003</v>
      </c>
    </row>
    <row r="1793" spans="33:35" s="3" customFormat="1" ht="15" customHeight="1">
      <c r="AG1793" s="800" t="s">
        <v>4617</v>
      </c>
      <c r="AH1793" t="s">
        <v>3560</v>
      </c>
      <c r="AI1793" s="804">
        <v>0</v>
      </c>
    </row>
    <row r="1794" spans="33:35" s="3" customFormat="1" ht="15" customHeight="1">
      <c r="AG1794" s="800" t="s">
        <v>4618</v>
      </c>
      <c r="AH1794" t="s">
        <v>3561</v>
      </c>
      <c r="AI1794" s="804">
        <v>0.59799999999999998</v>
      </c>
    </row>
    <row r="1795" spans="33:35" s="3" customFormat="1" ht="15" customHeight="1">
      <c r="AG1795" s="800" t="s">
        <v>4619</v>
      </c>
      <c r="AH1795" t="s">
        <v>3562</v>
      </c>
      <c r="AI1795" s="804">
        <v>0.48899999999999993</v>
      </c>
    </row>
    <row r="1796" spans="33:35" s="3" customFormat="1" ht="15" customHeight="1">
      <c r="AG1796" s="800" t="s">
        <v>4620</v>
      </c>
      <c r="AH1796" t="s">
        <v>3563</v>
      </c>
      <c r="AI1796" s="804">
        <v>0.42199999999999999</v>
      </c>
    </row>
    <row r="1797" spans="33:35" s="3" customFormat="1" ht="15" customHeight="1">
      <c r="AG1797" s="800" t="s">
        <v>4621</v>
      </c>
      <c r="AH1797" t="s">
        <v>3564</v>
      </c>
      <c r="AI1797" s="804">
        <v>0.02</v>
      </c>
    </row>
    <row r="1798" spans="33:35" s="3" customFormat="1" ht="15" customHeight="1">
      <c r="AG1798" s="800" t="s">
        <v>4622</v>
      </c>
      <c r="AH1798" t="s">
        <v>3565</v>
      </c>
      <c r="AI1798" s="804">
        <v>8.8999999999999996E-2</v>
      </c>
    </row>
    <row r="1799" spans="33:35" s="3" customFormat="1" ht="15" customHeight="1">
      <c r="AG1799" s="800" t="s">
        <v>4623</v>
      </c>
      <c r="AH1799" t="s">
        <v>3566</v>
      </c>
      <c r="AI1799" s="804">
        <v>0.28899999999999998</v>
      </c>
    </row>
    <row r="1800" spans="33:35" s="3" customFormat="1" ht="15" customHeight="1">
      <c r="AG1800" s="800" t="s">
        <v>4624</v>
      </c>
      <c r="AH1800" t="s">
        <v>3567</v>
      </c>
      <c r="AI1800" s="804">
        <v>0.222</v>
      </c>
    </row>
    <row r="1801" spans="33:35" s="3" customFormat="1" ht="15" customHeight="1">
      <c r="AG1801" s="800" t="s">
        <v>4625</v>
      </c>
      <c r="AH1801" t="s">
        <v>3568</v>
      </c>
      <c r="AI1801" s="804">
        <v>0.57899999999999996</v>
      </c>
    </row>
    <row r="1802" spans="33:35" s="3" customFormat="1" ht="15" customHeight="1">
      <c r="AG1802" s="800" t="s">
        <v>4626</v>
      </c>
      <c r="AH1802" t="s">
        <v>3569</v>
      </c>
      <c r="AI1802" s="804">
        <v>0</v>
      </c>
    </row>
    <row r="1803" spans="33:35" s="3" customFormat="1" ht="15" customHeight="1">
      <c r="AG1803" s="800" t="s">
        <v>4627</v>
      </c>
      <c r="AH1803" t="s">
        <v>3570</v>
      </c>
      <c r="AI1803" s="804">
        <v>0.42799999999999999</v>
      </c>
    </row>
    <row r="1804" spans="33:35" s="3" customFormat="1" ht="15" customHeight="1">
      <c r="AG1804" s="800" t="s">
        <v>4628</v>
      </c>
      <c r="AH1804" t="s">
        <v>3571</v>
      </c>
      <c r="AI1804" s="804">
        <v>0.23100000000000001</v>
      </c>
    </row>
    <row r="1805" spans="33:35" s="3" customFormat="1" ht="15" customHeight="1">
      <c r="AG1805" s="800" t="s">
        <v>4629</v>
      </c>
      <c r="AH1805" t="s">
        <v>3572</v>
      </c>
      <c r="AI1805" s="804">
        <v>0</v>
      </c>
    </row>
    <row r="1806" spans="33:35" s="3" customFormat="1" ht="15" customHeight="1">
      <c r="AG1806" s="800" t="s">
        <v>4630</v>
      </c>
      <c r="AH1806" t="s">
        <v>3573</v>
      </c>
      <c r="AI1806" s="804">
        <v>0.30399999999999999</v>
      </c>
    </row>
    <row r="1807" spans="33:35" s="3" customFormat="1" ht="15" customHeight="1">
      <c r="AG1807" s="800" t="s">
        <v>4631</v>
      </c>
      <c r="AH1807" t="s">
        <v>3574</v>
      </c>
      <c r="AI1807" s="804">
        <v>0.29500000000000004</v>
      </c>
    </row>
    <row r="1808" spans="33:35" s="3" customFormat="1" ht="15" customHeight="1">
      <c r="AG1808" s="800" t="s">
        <v>4632</v>
      </c>
      <c r="AH1808" t="s">
        <v>3575</v>
      </c>
      <c r="AI1808" s="804">
        <v>0.43</v>
      </c>
    </row>
    <row r="1809" spans="33:35" s="3" customFormat="1" ht="15" customHeight="1">
      <c r="AG1809" s="800" t="s">
        <v>4633</v>
      </c>
      <c r="AH1809" t="s">
        <v>3576</v>
      </c>
      <c r="AI1809" s="804">
        <v>0.42199999999999999</v>
      </c>
    </row>
    <row r="1810" spans="33:35" s="3" customFormat="1" ht="15" customHeight="1">
      <c r="AG1810" s="800" t="s">
        <v>4634</v>
      </c>
      <c r="AH1810" t="s">
        <v>3577</v>
      </c>
      <c r="AI1810" s="804">
        <v>0</v>
      </c>
    </row>
    <row r="1811" spans="33:35" s="3" customFormat="1" ht="15" customHeight="1">
      <c r="AG1811" s="800" t="s">
        <v>4635</v>
      </c>
      <c r="AH1811" t="s">
        <v>3578</v>
      </c>
      <c r="AI1811" s="804">
        <v>0.625</v>
      </c>
    </row>
    <row r="1812" spans="33:35" s="3" customFormat="1" ht="15" customHeight="1">
      <c r="AG1812" s="800" t="s">
        <v>4636</v>
      </c>
      <c r="AH1812" t="s">
        <v>3579</v>
      </c>
      <c r="AI1812" s="804">
        <v>0.61599999999999999</v>
      </c>
    </row>
    <row r="1813" spans="33:35" s="3" customFormat="1" ht="15" customHeight="1">
      <c r="AG1813" s="800" t="s">
        <v>4637</v>
      </c>
      <c r="AH1813" t="s">
        <v>3580</v>
      </c>
      <c r="AI1813" s="804">
        <v>0.129</v>
      </c>
    </row>
    <row r="1814" spans="33:35" s="3" customFormat="1" ht="15" customHeight="1">
      <c r="AG1814" s="800" t="s">
        <v>4638</v>
      </c>
      <c r="AH1814" t="s">
        <v>3581</v>
      </c>
      <c r="AI1814" s="804">
        <v>0.14799999999999999</v>
      </c>
    </row>
    <row r="1815" spans="33:35" s="3" customFormat="1" ht="15" customHeight="1">
      <c r="AG1815" s="800" t="s">
        <v>4639</v>
      </c>
      <c r="AH1815" t="s">
        <v>3582</v>
      </c>
      <c r="AI1815" s="804">
        <v>9.8000000000000004E-2</v>
      </c>
    </row>
    <row r="1816" spans="33:35" s="3" customFormat="1" ht="15" customHeight="1">
      <c r="AG1816" s="800" t="s">
        <v>4640</v>
      </c>
      <c r="AH1816" t="s">
        <v>3583</v>
      </c>
      <c r="AI1816" s="804">
        <v>0.24099999999999999</v>
      </c>
    </row>
    <row r="1817" spans="33:35" s="3" customFormat="1" ht="15" customHeight="1">
      <c r="AG1817" s="800" t="s">
        <v>4641</v>
      </c>
      <c r="AH1817" t="s">
        <v>3584</v>
      </c>
      <c r="AI1817" s="804">
        <v>9.4E-2</v>
      </c>
    </row>
    <row r="1818" spans="33:35" s="3" customFormat="1" ht="15" customHeight="1">
      <c r="AG1818" s="800" t="s">
        <v>4642</v>
      </c>
      <c r="AH1818" t="s">
        <v>3585</v>
      </c>
      <c r="AI1818" s="804">
        <v>0.5109999999999999</v>
      </c>
    </row>
    <row r="1819" spans="33:35" s="3" customFormat="1" ht="15" customHeight="1">
      <c r="AG1819" s="800" t="s">
        <v>4643</v>
      </c>
      <c r="AH1819" t="s">
        <v>3586</v>
      </c>
      <c r="AI1819" s="804">
        <v>0</v>
      </c>
    </row>
    <row r="1820" spans="33:35" s="3" customFormat="1" ht="15" customHeight="1">
      <c r="AG1820" s="800" t="s">
        <v>4644</v>
      </c>
      <c r="AH1820" t="s">
        <v>3587</v>
      </c>
      <c r="AI1820" s="804">
        <v>0.58799999999999997</v>
      </c>
    </row>
    <row r="1821" spans="33:35" s="3" customFormat="1" ht="15" customHeight="1">
      <c r="AG1821" s="800" t="s">
        <v>4645</v>
      </c>
      <c r="AH1821" t="s">
        <v>3588</v>
      </c>
      <c r="AI1821" s="804">
        <v>0.30599999999999999</v>
      </c>
    </row>
    <row r="1822" spans="33:35" s="3" customFormat="1" ht="15" customHeight="1">
      <c r="AG1822" s="800" t="s">
        <v>4646</v>
      </c>
      <c r="AH1822" t="s">
        <v>3589</v>
      </c>
      <c r="AI1822" s="804">
        <v>0.46599999999999997</v>
      </c>
    </row>
    <row r="1823" spans="33:35" s="3" customFormat="1" ht="15" customHeight="1">
      <c r="AG1823" s="800" t="s">
        <v>4647</v>
      </c>
      <c r="AH1823" t="s">
        <v>3590</v>
      </c>
      <c r="AI1823" s="804">
        <v>0.25</v>
      </c>
    </row>
    <row r="1824" spans="33:35" s="3" customFormat="1" ht="15" customHeight="1">
      <c r="AG1824" s="800" t="s">
        <v>4648</v>
      </c>
      <c r="AH1824" t="s">
        <v>3591</v>
      </c>
      <c r="AI1824" s="804">
        <v>0.47100000000000009</v>
      </c>
    </row>
    <row r="1825" spans="33:35" s="3" customFormat="1" ht="15" customHeight="1">
      <c r="AG1825" s="800" t="s">
        <v>4649</v>
      </c>
      <c r="AH1825" t="s">
        <v>3592</v>
      </c>
      <c r="AI1825" s="804">
        <v>0.42700000000000005</v>
      </c>
    </row>
    <row r="1826" spans="33:35" s="3" customFormat="1" ht="15" customHeight="1">
      <c r="AG1826" s="800" t="s">
        <v>4650</v>
      </c>
      <c r="AH1826" t="s">
        <v>3593</v>
      </c>
      <c r="AI1826" s="804">
        <v>0.44499999999999995</v>
      </c>
    </row>
    <row r="1827" spans="33:35" s="3" customFormat="1" ht="15" customHeight="1">
      <c r="AG1827" s="800" t="s">
        <v>4651</v>
      </c>
      <c r="AH1827" t="s">
        <v>3594</v>
      </c>
      <c r="AI1827" s="804">
        <v>0.41899999999999998</v>
      </c>
    </row>
    <row r="1828" spans="33:35" s="3" customFormat="1" ht="15" customHeight="1">
      <c r="AG1828" s="800" t="s">
        <v>4652</v>
      </c>
      <c r="AH1828" t="s">
        <v>3595</v>
      </c>
      <c r="AI1828" s="804">
        <v>0.44700000000000001</v>
      </c>
    </row>
    <row r="1829" spans="33:35" s="3" customFormat="1" ht="15" customHeight="1">
      <c r="AG1829" s="800" t="s">
        <v>4653</v>
      </c>
      <c r="AH1829" t="s">
        <v>3596</v>
      </c>
      <c r="AI1829" s="804">
        <v>0</v>
      </c>
    </row>
    <row r="1830" spans="33:35" s="3" customFormat="1" ht="15" customHeight="1">
      <c r="AG1830" s="800" t="s">
        <v>4654</v>
      </c>
      <c r="AH1830" t="s">
        <v>3597</v>
      </c>
      <c r="AI1830" s="804">
        <v>0</v>
      </c>
    </row>
    <row r="1831" spans="33:35" s="3" customFormat="1" ht="15" customHeight="1">
      <c r="AG1831" s="800" t="s">
        <v>4655</v>
      </c>
      <c r="AH1831" t="s">
        <v>3598</v>
      </c>
      <c r="AI1831" s="804">
        <v>0.377</v>
      </c>
    </row>
    <row r="1832" spans="33:35" s="3" customFormat="1" ht="15" customHeight="1">
      <c r="AG1832" s="800" t="s">
        <v>4656</v>
      </c>
      <c r="AH1832" t="s">
        <v>3599</v>
      </c>
      <c r="AI1832" s="804">
        <v>0</v>
      </c>
    </row>
    <row r="1833" spans="33:35" s="3" customFormat="1" ht="15" customHeight="1">
      <c r="AG1833" s="800" t="s">
        <v>4657</v>
      </c>
      <c r="AH1833" t="s">
        <v>3600</v>
      </c>
      <c r="AI1833" s="804">
        <v>0.93899999999999995</v>
      </c>
    </row>
    <row r="1834" spans="33:35" s="3" customFormat="1" ht="15" customHeight="1">
      <c r="AG1834" s="800" t="s">
        <v>4658</v>
      </c>
      <c r="AH1834" t="s">
        <v>3601</v>
      </c>
      <c r="AI1834" s="804">
        <v>0.55099999999999993</v>
      </c>
    </row>
    <row r="1835" spans="33:35" s="3" customFormat="1" ht="15" customHeight="1">
      <c r="AG1835" s="800" t="s">
        <v>4659</v>
      </c>
      <c r="AH1835" t="s">
        <v>3602</v>
      </c>
      <c r="AI1835" s="804">
        <v>0</v>
      </c>
    </row>
    <row r="1836" spans="33:35" s="3" customFormat="1" ht="15" customHeight="1">
      <c r="AG1836" s="800" t="s">
        <v>4660</v>
      </c>
      <c r="AH1836" t="s">
        <v>3603</v>
      </c>
      <c r="AI1836" s="804">
        <v>0.39599999999999996</v>
      </c>
    </row>
    <row r="1837" spans="33:35" s="3" customFormat="1" ht="15" customHeight="1">
      <c r="AG1837" s="800" t="s">
        <v>4661</v>
      </c>
      <c r="AH1837" t="s">
        <v>3604</v>
      </c>
      <c r="AI1837" s="804">
        <v>0.48799999999999999</v>
      </c>
    </row>
    <row r="1838" spans="33:35" s="3" customFormat="1" ht="15" customHeight="1">
      <c r="AG1838" s="800" t="s">
        <v>4662</v>
      </c>
      <c r="AH1838" t="s">
        <v>3605</v>
      </c>
      <c r="AI1838" s="804">
        <v>0.376</v>
      </c>
    </row>
    <row r="1839" spans="33:35" s="3" customFormat="1" ht="15" customHeight="1">
      <c r="AG1839" s="800" t="s">
        <v>4663</v>
      </c>
      <c r="AH1839" t="s">
        <v>3606</v>
      </c>
      <c r="AI1839" s="804">
        <v>0.4870000000000001</v>
      </c>
    </row>
    <row r="1840" spans="33:35" s="3" customFormat="1" ht="15" customHeight="1">
      <c r="AG1840" s="800" t="s">
        <v>4664</v>
      </c>
      <c r="AH1840" t="s">
        <v>3607</v>
      </c>
      <c r="AI1840" s="804">
        <v>0</v>
      </c>
    </row>
    <row r="1841" spans="33:35" s="3" customFormat="1" ht="15" customHeight="1">
      <c r="AG1841" s="800" t="s">
        <v>4665</v>
      </c>
      <c r="AH1841" t="s">
        <v>3608</v>
      </c>
      <c r="AI1841" s="804">
        <v>0.63100000000000001</v>
      </c>
    </row>
    <row r="1842" spans="33:35" s="3" customFormat="1" ht="15" customHeight="1">
      <c r="AG1842" s="800" t="s">
        <v>4666</v>
      </c>
      <c r="AH1842" t="s">
        <v>3609</v>
      </c>
      <c r="AI1842" s="804">
        <v>0.61699999999999999</v>
      </c>
    </row>
    <row r="1843" spans="33:35" s="3" customFormat="1" ht="15" customHeight="1">
      <c r="AG1843" s="800" t="s">
        <v>4669</v>
      </c>
      <c r="AH1843" t="s">
        <v>3610</v>
      </c>
      <c r="AI1843" s="804">
        <v>0.42299999999999999</v>
      </c>
    </row>
    <row r="1844" spans="33:35" s="3" customFormat="1" ht="15" customHeight="1">
      <c r="AG1844" s="800" t="s">
        <v>4670</v>
      </c>
      <c r="AH1844" t="s">
        <v>3611</v>
      </c>
      <c r="AI1844" s="804">
        <v>0.42299999999999999</v>
      </c>
    </row>
    <row r="1845" spans="33:35" s="3" customFormat="1" ht="15" customHeight="1">
      <c r="AG1845" s="800" t="s">
        <v>4671</v>
      </c>
      <c r="AH1845" t="s">
        <v>3612</v>
      </c>
      <c r="AI1845" s="804">
        <v>0.42299999999999999</v>
      </c>
    </row>
    <row r="1846" spans="33:35" s="3" customFormat="1" ht="15" customHeight="1">
      <c r="AG1846" s="800" t="s">
        <v>4672</v>
      </c>
      <c r="AH1846" t="s">
        <v>3613</v>
      </c>
      <c r="AI1846" s="804">
        <v>0.42299999999999999</v>
      </c>
    </row>
    <row r="1847" spans="33:35" s="3" customFormat="1" ht="15" customHeight="1">
      <c r="AG1847" s="800" t="s">
        <v>4673</v>
      </c>
      <c r="AH1847" t="s">
        <v>3614</v>
      </c>
      <c r="AI1847" s="804">
        <v>0.42299999999999999</v>
      </c>
    </row>
    <row r="1848" spans="33:35" s="3" customFormat="1" ht="15" customHeight="1">
      <c r="AG1848" s="800" t="s">
        <v>4674</v>
      </c>
      <c r="AH1848" t="s">
        <v>3615</v>
      </c>
      <c r="AI1848" s="804">
        <v>0.42299999999999999</v>
      </c>
    </row>
    <row r="1849" spans="33:35" s="3" customFormat="1" ht="15" customHeight="1">
      <c r="AG1849" s="800" t="s">
        <v>4675</v>
      </c>
      <c r="AH1849" t="s">
        <v>3616</v>
      </c>
      <c r="AI1849" s="804">
        <v>0.42299999999999999</v>
      </c>
    </row>
    <row r="1850" spans="33:35" s="3" customFormat="1" ht="15" customHeight="1">
      <c r="AG1850" s="800" t="s">
        <v>4676</v>
      </c>
      <c r="AH1850" t="s">
        <v>3617</v>
      </c>
      <c r="AI1850" s="804">
        <v>0.42299999999999999</v>
      </c>
    </row>
    <row r="1851" spans="33:35" s="3" customFormat="1" ht="15" customHeight="1">
      <c r="AG1851" s="800" t="s">
        <v>4677</v>
      </c>
      <c r="AH1851" t="s">
        <v>3618</v>
      </c>
      <c r="AI1851" s="804">
        <v>0.42299999999999999</v>
      </c>
    </row>
    <row r="1852" spans="33:35" s="3" customFormat="1" ht="15" customHeight="1">
      <c r="AG1852" s="800" t="s">
        <v>4678</v>
      </c>
      <c r="AH1852" t="s">
        <v>3619</v>
      </c>
      <c r="AI1852" s="804">
        <v>0.70699999999999996</v>
      </c>
    </row>
    <row r="1853" spans="33:35" s="3" customFormat="1" ht="15" customHeight="1" thickBot="1">
      <c r="AG1853" s="801" t="s">
        <v>4667</v>
      </c>
      <c r="AH1853" s="802" t="s">
        <v>3620</v>
      </c>
      <c r="AI1853" s="805">
        <v>0.41599999999999998</v>
      </c>
    </row>
    <row r="1854" spans="33:35" s="3" customFormat="1" ht="15" customHeight="1"/>
    <row r="1855" spans="33:35" s="3" customFormat="1" ht="15" customHeight="1"/>
    <row r="1856" spans="33:35"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pans="9:29" ht="15" customHeight="1">
      <c r="I2881" s="3"/>
      <c r="L2881" s="3"/>
      <c r="M2881" s="3"/>
      <c r="O2881" s="3"/>
      <c r="Q2881" s="3"/>
      <c r="R2881" s="3"/>
      <c r="S2881" s="3"/>
      <c r="T2881" s="3"/>
      <c r="Y2881" s="3"/>
      <c r="Z2881" s="3"/>
      <c r="AA2881" s="3"/>
      <c r="AB2881" s="3"/>
      <c r="AC2881" s="3"/>
    </row>
    <row r="2882" spans="9:29" ht="15" customHeight="1">
      <c r="I2882" s="3"/>
      <c r="L2882" s="3"/>
      <c r="M2882" s="3"/>
      <c r="O2882" s="3"/>
      <c r="Q2882" s="3"/>
      <c r="R2882" s="3"/>
      <c r="S2882" s="3"/>
      <c r="T2882" s="3"/>
      <c r="Y2882" s="3"/>
      <c r="Z2882" s="3"/>
      <c r="AA2882" s="3"/>
      <c r="AB2882" s="3"/>
      <c r="AC2882" s="3"/>
    </row>
    <row r="2883" spans="9:29" ht="15" customHeight="1">
      <c r="I2883" s="3"/>
      <c r="L2883" s="3"/>
      <c r="M2883" s="3"/>
      <c r="O2883" s="3"/>
      <c r="Q2883" s="3"/>
      <c r="R2883" s="3"/>
      <c r="S2883" s="3"/>
      <c r="T2883" s="3"/>
      <c r="Y2883" s="3"/>
      <c r="Z2883" s="3"/>
      <c r="AA2883" s="3"/>
      <c r="AB2883" s="3"/>
      <c r="AC2883" s="3"/>
    </row>
    <row r="2884" spans="9:29" ht="15" customHeight="1">
      <c r="I2884" s="3"/>
      <c r="L2884" s="3"/>
      <c r="M2884" s="3"/>
      <c r="O2884" s="3"/>
      <c r="Q2884" s="3"/>
      <c r="R2884" s="3"/>
      <c r="S2884" s="3"/>
      <c r="T2884" s="3"/>
      <c r="Y2884" s="3"/>
      <c r="Z2884" s="3"/>
      <c r="AA2884" s="3"/>
      <c r="AB2884" s="3"/>
      <c r="AC2884" s="3"/>
    </row>
    <row r="2885" spans="9:29" ht="15" customHeight="1">
      <c r="I2885" s="3"/>
      <c r="L2885" s="3"/>
      <c r="M2885" s="3"/>
      <c r="O2885" s="3"/>
      <c r="Q2885" s="3"/>
      <c r="R2885" s="3"/>
      <c r="S2885" s="3"/>
      <c r="T2885" s="3"/>
      <c r="Y2885" s="3"/>
      <c r="Z2885" s="3"/>
      <c r="AA2885" s="3"/>
      <c r="AB2885" s="3"/>
      <c r="AC2885" s="3"/>
    </row>
    <row r="2886" spans="9:29" ht="15" customHeight="1">
      <c r="I2886" s="3"/>
      <c r="L2886" s="3"/>
      <c r="M2886" s="3"/>
      <c r="O2886" s="3"/>
      <c r="Q2886" s="3"/>
      <c r="R2886" s="3"/>
      <c r="S2886" s="3"/>
      <c r="T2886" s="3"/>
      <c r="Y2886" s="3"/>
      <c r="Z2886" s="3"/>
      <c r="AA2886" s="3"/>
      <c r="AB2886" s="3"/>
      <c r="AC2886" s="3"/>
    </row>
    <row r="2887" spans="9:29" ht="15" customHeight="1">
      <c r="I2887" s="3"/>
      <c r="L2887" s="3"/>
      <c r="M2887" s="3"/>
      <c r="O2887" s="3"/>
      <c r="Q2887" s="3"/>
      <c r="R2887" s="3"/>
      <c r="S2887" s="3"/>
      <c r="T2887" s="3"/>
      <c r="Y2887" s="3"/>
      <c r="Z2887" s="3"/>
      <c r="AA2887" s="3"/>
      <c r="AB2887" s="3"/>
      <c r="AC2887" s="3"/>
    </row>
    <row r="2888" spans="9:29" ht="15" customHeight="1">
      <c r="I2888" s="3"/>
      <c r="L2888" s="3"/>
      <c r="M2888" s="3"/>
      <c r="O2888" s="3"/>
      <c r="Q2888" s="3"/>
      <c r="R2888" s="3"/>
      <c r="S2888" s="3"/>
      <c r="T2888" s="3"/>
      <c r="Y2888" s="3"/>
      <c r="Z2888" s="3"/>
      <c r="AA2888" s="3"/>
      <c r="AB2888" s="3"/>
      <c r="AC2888" s="3"/>
    </row>
    <row r="2889" spans="9:29" ht="15" customHeight="1">
      <c r="I2889" s="3"/>
      <c r="L2889" s="3"/>
      <c r="M2889" s="3"/>
      <c r="O2889" s="3"/>
      <c r="Q2889" s="3"/>
      <c r="R2889" s="3"/>
      <c r="S2889" s="3"/>
      <c r="T2889" s="3"/>
      <c r="Y2889" s="3"/>
      <c r="Z2889" s="3"/>
      <c r="AA2889" s="3"/>
      <c r="AB2889" s="3"/>
      <c r="AC2889" s="3"/>
    </row>
    <row r="2890" spans="9:29" ht="15" customHeight="1">
      <c r="I2890" s="3"/>
      <c r="L2890" s="3"/>
      <c r="M2890" s="3"/>
      <c r="O2890" s="3"/>
      <c r="Q2890" s="3"/>
      <c r="R2890" s="3"/>
      <c r="S2890" s="3"/>
      <c r="T2890" s="3"/>
      <c r="Y2890" s="3"/>
      <c r="Z2890" s="3"/>
      <c r="AA2890" s="3"/>
      <c r="AB2890" s="3"/>
      <c r="AC2890" s="3"/>
    </row>
    <row r="2891" spans="9:29" ht="15" customHeight="1">
      <c r="I2891" s="3"/>
      <c r="L2891" s="3"/>
      <c r="M2891" s="3"/>
      <c r="O2891" s="3"/>
      <c r="Q2891" s="3"/>
      <c r="R2891" s="3"/>
      <c r="S2891" s="3"/>
      <c r="T2891" s="3"/>
      <c r="Y2891" s="3"/>
      <c r="Z2891" s="3"/>
      <c r="AA2891" s="3"/>
      <c r="AB2891" s="3"/>
      <c r="AC2891" s="3"/>
    </row>
    <row r="2892" spans="9:29" ht="15" customHeight="1">
      <c r="I2892" s="3"/>
      <c r="L2892" s="3"/>
      <c r="M2892" s="3"/>
      <c r="O2892" s="3"/>
      <c r="Q2892" s="3"/>
      <c r="R2892" s="3"/>
      <c r="S2892" s="3"/>
      <c r="T2892" s="3"/>
      <c r="Y2892" s="3"/>
      <c r="Z2892" s="3"/>
      <c r="AA2892" s="3"/>
      <c r="AB2892" s="3"/>
      <c r="AC2892" s="3"/>
    </row>
    <row r="2893" spans="9:29" ht="15" customHeight="1">
      <c r="I2893" s="3"/>
      <c r="L2893" s="3"/>
      <c r="M2893" s="3"/>
      <c r="O2893" s="3"/>
      <c r="Q2893" s="3"/>
      <c r="R2893" s="3"/>
      <c r="S2893" s="3"/>
      <c r="T2893" s="3"/>
      <c r="Y2893" s="3"/>
      <c r="Z2893" s="3"/>
      <c r="AA2893" s="3"/>
      <c r="AB2893" s="3"/>
      <c r="AC2893" s="3"/>
    </row>
    <row r="2894" spans="9:29" ht="15" customHeight="1">
      <c r="Y2894" s="3"/>
      <c r="Z2894" s="3"/>
      <c r="AA2894" s="3"/>
      <c r="AB2894" s="3"/>
      <c r="AC2894" s="3"/>
    </row>
    <row r="2895" spans="9:29" ht="15" customHeight="1">
      <c r="Y2895" s="3"/>
      <c r="Z2895" s="3"/>
      <c r="AA2895" s="3"/>
      <c r="AB2895" s="3"/>
      <c r="AC2895" s="3"/>
    </row>
    <row r="2896" spans="9:29" ht="15" customHeight="1">
      <c r="Y2896" s="3"/>
      <c r="Z2896" s="3"/>
      <c r="AA2896" s="3"/>
      <c r="AB2896" s="3"/>
      <c r="AC2896" s="3"/>
    </row>
    <row r="2897" spans="25:29" ht="15" customHeight="1">
      <c r="Y2897" s="3"/>
      <c r="Z2897" s="3"/>
      <c r="AA2897" s="3"/>
      <c r="AB2897" s="3"/>
      <c r="AC2897" s="3"/>
    </row>
    <row r="2898" spans="25:29" ht="15" customHeight="1">
      <c r="Y2898" s="3"/>
      <c r="Z2898" s="3"/>
      <c r="AA2898" s="3"/>
      <c r="AB2898" s="3"/>
      <c r="AC2898" s="3"/>
    </row>
    <row r="2899" spans="25:29" ht="15" customHeight="1">
      <c r="Y2899" s="3"/>
      <c r="Z2899" s="3"/>
      <c r="AA2899" s="3"/>
      <c r="AB2899" s="3"/>
      <c r="AC2899" s="3"/>
    </row>
    <row r="2900" spans="25:29" ht="15" customHeight="1">
      <c r="Y2900" s="3"/>
      <c r="Z2900" s="3"/>
      <c r="AA2900" s="3"/>
      <c r="AB2900" s="3"/>
      <c r="AC2900" s="3"/>
    </row>
    <row r="2901" spans="25:29" ht="15" customHeight="1">
      <c r="Y2901" s="3"/>
      <c r="Z2901" s="3"/>
      <c r="AA2901" s="3"/>
      <c r="AB2901" s="3"/>
      <c r="AC2901" s="3"/>
    </row>
    <row r="2902" spans="25:29" ht="15" customHeight="1">
      <c r="Y2902" s="3"/>
      <c r="Z2902" s="3"/>
      <c r="AA2902" s="3"/>
      <c r="AB2902" s="3"/>
      <c r="AC2902" s="3"/>
    </row>
    <row r="2903" spans="25:29" ht="15" customHeight="1">
      <c r="Y2903" s="3"/>
      <c r="Z2903" s="3"/>
      <c r="AA2903" s="3"/>
      <c r="AB2903" s="3"/>
      <c r="AC2903" s="3"/>
    </row>
    <row r="2904" spans="25:29" ht="15" customHeight="1">
      <c r="Y2904" s="3"/>
      <c r="Z2904" s="3"/>
      <c r="AA2904" s="3"/>
      <c r="AB2904" s="3"/>
      <c r="AC2904" s="3"/>
    </row>
    <row r="2905" spans="25:29" ht="15" customHeight="1">
      <c r="Y2905" s="3"/>
      <c r="Z2905" s="3"/>
      <c r="AA2905" s="3"/>
      <c r="AB2905" s="3"/>
      <c r="AC2905" s="3"/>
    </row>
    <row r="2906" spans="25:29" ht="15" customHeight="1">
      <c r="Y2906" s="3"/>
      <c r="Z2906" s="3"/>
      <c r="AA2906" s="3"/>
      <c r="AB2906" s="3"/>
      <c r="AC2906" s="3"/>
    </row>
    <row r="2907" spans="25:29" ht="15" customHeight="1">
      <c r="Y2907" s="3"/>
      <c r="Z2907" s="3"/>
      <c r="AA2907" s="3"/>
      <c r="AB2907" s="3"/>
      <c r="AC2907" s="3"/>
    </row>
    <row r="2908" spans="25:29" ht="15" customHeight="1">
      <c r="Y2908" s="3"/>
      <c r="Z2908" s="3"/>
      <c r="AA2908" s="3"/>
      <c r="AB2908" s="3"/>
      <c r="AC2908" s="3"/>
    </row>
  </sheetData>
  <sheetProtection algorithmName="SHA-512" hashValue="fjIJa6Bf2RLZZtA/g2H+k+xnzavOx0xGsNYBBd16AguqQKRxvZk6V917R3uDe9FvLNW3w1PKa2Y3r5sjgX7meg==" saltValue="92+BKyeGtjrL1i8tWO1MOg==" spinCount="100000" sheet="1" formatCells="0"/>
  <mergeCells count="203">
    <mergeCell ref="F163:G163"/>
    <mergeCell ref="F154:G154"/>
    <mergeCell ref="F156:G156"/>
    <mergeCell ref="F153:G153"/>
    <mergeCell ref="F152:G152"/>
    <mergeCell ref="F159:G159"/>
    <mergeCell ref="F150:G150"/>
    <mergeCell ref="F135:G135"/>
    <mergeCell ref="F137:G137"/>
    <mergeCell ref="F138:G138"/>
    <mergeCell ref="F139:G139"/>
    <mergeCell ref="F157:G157"/>
    <mergeCell ref="F161:G161"/>
    <mergeCell ref="F165:G165"/>
    <mergeCell ref="F166:G166"/>
    <mergeCell ref="F76:G76"/>
    <mergeCell ref="F92:G92"/>
    <mergeCell ref="F90:G90"/>
    <mergeCell ref="F93:G93"/>
    <mergeCell ref="F94:G94"/>
    <mergeCell ref="F95:G95"/>
    <mergeCell ref="F143:G143"/>
    <mergeCell ref="F164:G164"/>
    <mergeCell ref="F160:G160"/>
    <mergeCell ref="F158:G158"/>
    <mergeCell ref="F148:G148"/>
    <mergeCell ref="F144:G144"/>
    <mergeCell ref="F140:G140"/>
    <mergeCell ref="F145:G145"/>
    <mergeCell ref="F146:G146"/>
    <mergeCell ref="F147:G147"/>
    <mergeCell ref="F162:G162"/>
    <mergeCell ref="F141:G141"/>
    <mergeCell ref="F126:G126"/>
    <mergeCell ref="F128:G128"/>
    <mergeCell ref="F129:G129"/>
    <mergeCell ref="F130:G130"/>
    <mergeCell ref="T71:T72"/>
    <mergeCell ref="F73:G74"/>
    <mergeCell ref="I73:I74"/>
    <mergeCell ref="J73:J74"/>
    <mergeCell ref="K73:K74"/>
    <mergeCell ref="L73:L74"/>
    <mergeCell ref="M73:M74"/>
    <mergeCell ref="N73:N74"/>
    <mergeCell ref="O73:O74"/>
    <mergeCell ref="P73:P74"/>
    <mergeCell ref="Q73:Q74"/>
    <mergeCell ref="R73:R74"/>
    <mergeCell ref="S73:S74"/>
    <mergeCell ref="T73:T74"/>
    <mergeCell ref="K71:K72"/>
    <mergeCell ref="L71:L72"/>
    <mergeCell ref="M71:M72"/>
    <mergeCell ref="N71:N72"/>
    <mergeCell ref="O71:O72"/>
    <mergeCell ref="P71:P72"/>
    <mergeCell ref="Q71:Q72"/>
    <mergeCell ref="R71:R72"/>
    <mergeCell ref="S71:S72"/>
    <mergeCell ref="T67:T68"/>
    <mergeCell ref="F69:G70"/>
    <mergeCell ref="I69:I70"/>
    <mergeCell ref="J69:J70"/>
    <mergeCell ref="K69:K70"/>
    <mergeCell ref="L69:L70"/>
    <mergeCell ref="M69:M70"/>
    <mergeCell ref="N69:N70"/>
    <mergeCell ref="O69:O70"/>
    <mergeCell ref="P69:P70"/>
    <mergeCell ref="Q69:Q70"/>
    <mergeCell ref="R69:R70"/>
    <mergeCell ref="S69:S70"/>
    <mergeCell ref="T69:T70"/>
    <mergeCell ref="M67:M68"/>
    <mergeCell ref="N67:N68"/>
    <mergeCell ref="O67:O68"/>
    <mergeCell ref="P67:P68"/>
    <mergeCell ref="Q67:Q68"/>
    <mergeCell ref="R67:R68"/>
    <mergeCell ref="S67:S68"/>
    <mergeCell ref="F131:G131"/>
    <mergeCell ref="C60:C65"/>
    <mergeCell ref="F67:G68"/>
    <mergeCell ref="I67:I68"/>
    <mergeCell ref="F61:G61"/>
    <mergeCell ref="F62:G62"/>
    <mergeCell ref="F63:G63"/>
    <mergeCell ref="F60:G60"/>
    <mergeCell ref="F71:G72"/>
    <mergeCell ref="I71:I72"/>
    <mergeCell ref="F96:G96"/>
    <mergeCell ref="C100:C107"/>
    <mergeCell ref="C93:C95"/>
    <mergeCell ref="E93:E95"/>
    <mergeCell ref="C108:C111"/>
    <mergeCell ref="C112:C116"/>
    <mergeCell ref="F99:G99"/>
    <mergeCell ref="F100:G100"/>
    <mergeCell ref="F83:G83"/>
    <mergeCell ref="C77:C78"/>
    <mergeCell ref="F75:G75"/>
    <mergeCell ref="F97:G97"/>
    <mergeCell ref="F98:G98"/>
    <mergeCell ref="F84:G84"/>
    <mergeCell ref="D7:E7"/>
    <mergeCell ref="F7:G7"/>
    <mergeCell ref="H7:H8"/>
    <mergeCell ref="I7:I8"/>
    <mergeCell ref="J7:J8"/>
    <mergeCell ref="K7:L8"/>
    <mergeCell ref="F122:G122"/>
    <mergeCell ref="F124:G124"/>
    <mergeCell ref="F125:G125"/>
    <mergeCell ref="F111:G111"/>
    <mergeCell ref="F114:G114"/>
    <mergeCell ref="F115:G115"/>
    <mergeCell ref="F121:G121"/>
    <mergeCell ref="F108:G108"/>
    <mergeCell ref="F106:G106"/>
    <mergeCell ref="F120:G120"/>
    <mergeCell ref="F109:G109"/>
    <mergeCell ref="F110:G110"/>
    <mergeCell ref="F112:G112"/>
    <mergeCell ref="F113:G113"/>
    <mergeCell ref="J67:J68"/>
    <mergeCell ref="L67:L68"/>
    <mergeCell ref="K67:K68"/>
    <mergeCell ref="J71:J72"/>
    <mergeCell ref="F34:G34"/>
    <mergeCell ref="F35:G35"/>
    <mergeCell ref="F37:G37"/>
    <mergeCell ref="F38:G38"/>
    <mergeCell ref="F66:G66"/>
    <mergeCell ref="F41:F59"/>
    <mergeCell ref="F39:F40"/>
    <mergeCell ref="S7:S8"/>
    <mergeCell ref="M7:M8"/>
    <mergeCell ref="N7:O8"/>
    <mergeCell ref="F18:G18"/>
    <mergeCell ref="P7:Q8"/>
    <mergeCell ref="F16:G16"/>
    <mergeCell ref="F13:G13"/>
    <mergeCell ref="F12:G12"/>
    <mergeCell ref="F14:G14"/>
    <mergeCell ref="F21:G21"/>
    <mergeCell ref="AA7:AC7"/>
    <mergeCell ref="F8:G8"/>
    <mergeCell ref="F25:G25"/>
    <mergeCell ref="F26:G26"/>
    <mergeCell ref="F30:G30"/>
    <mergeCell ref="F36:G36"/>
    <mergeCell ref="F20:G20"/>
    <mergeCell ref="F22:G22"/>
    <mergeCell ref="R7:R8"/>
    <mergeCell ref="F23:G23"/>
    <mergeCell ref="T7:T8"/>
    <mergeCell ref="F9:G9"/>
    <mergeCell ref="F10:G10"/>
    <mergeCell ref="F11:G11"/>
    <mergeCell ref="F27:G27"/>
    <mergeCell ref="F28:G28"/>
    <mergeCell ref="F17:G17"/>
    <mergeCell ref="F19:G19"/>
    <mergeCell ref="F15:G15"/>
    <mergeCell ref="F29:G29"/>
    <mergeCell ref="F32:G32"/>
    <mergeCell ref="F33:G33"/>
    <mergeCell ref="F24:G24"/>
    <mergeCell ref="F31:G31"/>
    <mergeCell ref="F81:G81"/>
    <mergeCell ref="F85:G85"/>
    <mergeCell ref="C98:C99"/>
    <mergeCell ref="F103:G103"/>
    <mergeCell ref="F107:G107"/>
    <mergeCell ref="F89:G89"/>
    <mergeCell ref="F104:G104"/>
    <mergeCell ref="F105:G105"/>
    <mergeCell ref="F82:G82"/>
    <mergeCell ref="F77:G77"/>
    <mergeCell ref="F78:G78"/>
    <mergeCell ref="F136:G136"/>
    <mergeCell ref="F101:G101"/>
    <mergeCell ref="F102:G102"/>
    <mergeCell ref="F155:G155"/>
    <mergeCell ref="F116:G116"/>
    <mergeCell ref="F117:G117"/>
    <mergeCell ref="F151:G151"/>
    <mergeCell ref="F132:G132"/>
    <mergeCell ref="F133:G133"/>
    <mergeCell ref="F142:G142"/>
    <mergeCell ref="F149:G149"/>
    <mergeCell ref="F118:G118"/>
    <mergeCell ref="F119:G119"/>
    <mergeCell ref="F123:G123"/>
    <mergeCell ref="F134:G134"/>
    <mergeCell ref="F127:G127"/>
    <mergeCell ref="F86:G86"/>
    <mergeCell ref="F91:G91"/>
    <mergeCell ref="F87:G87"/>
    <mergeCell ref="F88:G88"/>
    <mergeCell ref="F79:G79"/>
    <mergeCell ref="F80:G80"/>
  </mergeCells>
  <phoneticPr fontId="2"/>
  <dataValidations count="2">
    <dataValidation type="list" allowBlank="1" showInputMessage="1" showErrorMessage="1" sqref="E74 E72 E70" xr:uid="{D70F1132-7E10-4D62-B80A-AA7BF938603D}">
      <formula1>INDIRECT($AF$8)</formula1>
    </dataValidation>
    <dataValidation type="list" allowBlank="1" showInputMessage="1" showErrorMessage="1" sqref="D5" xr:uid="{94BFDF03-AB28-4E6E-9536-CD9825E3404F}">
      <formula1>$Y$3:$Y$4</formula1>
    </dataValidation>
  </dataValidations>
  <printOptions horizontalCentered="1"/>
  <pageMargins left="0.39370078740157483" right="0.19685039370078741" top="0.59055118110236227" bottom="0.39370078740157483" header="0.39370078740157483" footer="0.39370078740157483"/>
  <pageSetup paperSize="9" scale="73" fitToHeight="0" orientation="landscape" horizontalDpi="300" verticalDpi="300" r:id="rId1"/>
  <headerFooter alignWithMargins="0">
    <oddFooter>&amp;CCO&amp;Y2&amp;Y　&amp;P / &amp;N ページ</oddFooter>
  </headerFooter>
  <rowBreaks count="3" manualBreakCount="3">
    <brk id="40" min="2" max="28" man="1"/>
    <brk id="96" min="2" max="28" man="1"/>
    <brk id="139" min="2" max="28"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DEBC-D81E-4419-A735-9528D968CA49}">
  <sheetPr codeName="Sheet3">
    <pageSetUpPr fitToPage="1"/>
  </sheetPr>
  <dimension ref="A1:AK186"/>
  <sheetViews>
    <sheetView view="pageBreakPreview" topLeftCell="C1" zoomScale="80" zoomScaleNormal="85" zoomScaleSheetLayoutView="80" workbookViewId="0">
      <pane ySplit="8" topLeftCell="A35" activePane="bottomLeft" state="frozen"/>
      <selection activeCell="I10" sqref="I10"/>
      <selection pane="bottomLeft" activeCell="C1" sqref="C1"/>
    </sheetView>
  </sheetViews>
  <sheetFormatPr defaultColWidth="9" defaultRowHeight="15" customHeight="1"/>
  <cols>
    <col min="1" max="1" width="9.36328125" style="3" hidden="1" customWidth="1"/>
    <col min="2" max="2" width="19.08984375" style="3" hidden="1" customWidth="1"/>
    <col min="3" max="3" width="39.36328125" style="3" customWidth="1"/>
    <col min="4" max="4" width="12.6328125" style="3" hidden="1" customWidth="1"/>
    <col min="5" max="5" width="39.6328125" style="3" customWidth="1"/>
    <col min="6" max="6" width="4.453125" style="3" hidden="1" customWidth="1"/>
    <col min="7" max="7" width="31.36328125" style="3" customWidth="1"/>
    <col min="8" max="8" width="4.6328125" style="3" hidden="1" customWidth="1"/>
    <col min="9" max="9" width="11.453125" style="4" customWidth="1"/>
    <col min="10" max="10" width="6.90625" style="3" bestFit="1" customWidth="1"/>
    <col min="11" max="11" width="2.7265625" style="3" hidden="1" customWidth="1"/>
    <col min="12" max="12" width="6.08984375" style="4" hidden="1" customWidth="1"/>
    <col min="13" max="13" width="7.453125" style="4" hidden="1" customWidth="1"/>
    <col min="14" max="14" width="2.7265625" style="3" customWidth="1"/>
    <col min="15" max="15" width="5" style="4" customWidth="1"/>
    <col min="16" max="16" width="2.7265625" style="3" customWidth="1"/>
    <col min="17" max="18" width="9" style="4"/>
    <col min="19" max="19" width="6.7265625" style="4" customWidth="1"/>
    <col min="20" max="20" width="9" style="4" customWidth="1"/>
    <col min="21" max="21" width="7.36328125" style="80" customWidth="1"/>
    <col min="22" max="22" width="7.36328125" style="3" customWidth="1"/>
    <col min="23" max="30" width="7.36328125" style="3" hidden="1" customWidth="1"/>
    <col min="31" max="37" width="16.7265625" style="3" hidden="1" customWidth="1"/>
    <col min="38" max="38" width="8.453125" style="3" customWidth="1"/>
    <col min="39" max="16384" width="9" style="3"/>
  </cols>
  <sheetData>
    <row r="1" spans="1:37" ht="14">
      <c r="C1" s="2" t="s">
        <v>328</v>
      </c>
    </row>
    <row r="2" spans="1:37" ht="15" customHeight="1">
      <c r="C2" s="2" t="s">
        <v>354</v>
      </c>
      <c r="O2" s="4" t="s">
        <v>1578</v>
      </c>
    </row>
    <row r="4" spans="1:37" ht="15" customHeight="1">
      <c r="A4" s="67" t="s">
        <v>53</v>
      </c>
      <c r="B4" s="67" t="s">
        <v>321</v>
      </c>
      <c r="C4" s="124"/>
      <c r="D4" s="17" t="s">
        <v>54</v>
      </c>
      <c r="E4" s="67" t="s">
        <v>55</v>
      </c>
    </row>
    <row r="5" spans="1:37" ht="15" customHeight="1">
      <c r="A5" s="66">
        <f>報告書!T1</f>
        <v>0</v>
      </c>
      <c r="B5" s="66">
        <f>報告書!T2</f>
        <v>0</v>
      </c>
      <c r="C5" s="130"/>
      <c r="D5" s="68" t="s">
        <v>322</v>
      </c>
      <c r="E5" s="69" t="str">
        <f>'別紙-第1項現況'!D3&amp;"年度"</f>
        <v>2025年度</v>
      </c>
      <c r="G5" s="44" t="s">
        <v>1</v>
      </c>
    </row>
    <row r="6" spans="1:37" ht="15" customHeight="1">
      <c r="G6" s="125" t="s">
        <v>365</v>
      </c>
    </row>
    <row r="7" spans="1:37" ht="15" customHeight="1">
      <c r="B7" s="86"/>
      <c r="C7" s="5" t="s">
        <v>76</v>
      </c>
      <c r="D7" s="1284" t="s">
        <v>47</v>
      </c>
      <c r="E7" s="1285"/>
      <c r="F7" s="1286" t="s">
        <v>48</v>
      </c>
      <c r="G7" s="1287"/>
      <c r="H7" s="1288" t="s">
        <v>50</v>
      </c>
      <c r="I7" s="1269" t="s">
        <v>35</v>
      </c>
      <c r="J7" s="1287" t="s">
        <v>36</v>
      </c>
      <c r="K7" s="1290" t="s">
        <v>37</v>
      </c>
      <c r="L7" s="1291"/>
      <c r="M7" s="1268" t="s">
        <v>38</v>
      </c>
      <c r="N7" s="1290" t="s">
        <v>39</v>
      </c>
      <c r="O7" s="1291"/>
      <c r="P7" s="1290" t="s">
        <v>40</v>
      </c>
      <c r="Q7" s="1291"/>
      <c r="R7" s="1268" t="s">
        <v>41</v>
      </c>
      <c r="S7" s="1268" t="s">
        <v>42</v>
      </c>
      <c r="T7" s="1268" t="s">
        <v>43</v>
      </c>
    </row>
    <row r="8" spans="1:37" ht="15" customHeight="1">
      <c r="A8" s="1" t="s">
        <v>56</v>
      </c>
      <c r="B8" s="81" t="s">
        <v>44</v>
      </c>
      <c r="C8" s="5" t="s">
        <v>45</v>
      </c>
      <c r="D8" s="1" t="s">
        <v>57</v>
      </c>
      <c r="E8" s="6" t="s">
        <v>34</v>
      </c>
      <c r="F8" s="1" t="s">
        <v>77</v>
      </c>
      <c r="G8" s="7" t="s">
        <v>34</v>
      </c>
      <c r="H8" s="1289"/>
      <c r="I8" s="1269"/>
      <c r="J8" s="1287"/>
      <c r="K8" s="1292"/>
      <c r="L8" s="1293"/>
      <c r="M8" s="1269"/>
      <c r="N8" s="1292"/>
      <c r="O8" s="1293"/>
      <c r="P8" s="1292"/>
      <c r="Q8" s="1293"/>
      <c r="R8" s="1269"/>
      <c r="S8" s="1269"/>
      <c r="T8" s="1269"/>
    </row>
    <row r="9" spans="1:37" ht="15" customHeight="1">
      <c r="A9" s="23"/>
      <c r="B9" s="70"/>
      <c r="C9" s="1339" t="s">
        <v>334</v>
      </c>
      <c r="D9" s="24"/>
      <c r="E9" s="1336" t="s">
        <v>465</v>
      </c>
      <c r="F9" s="14"/>
      <c r="G9" s="616" t="s">
        <v>1522</v>
      </c>
      <c r="H9" s="13"/>
      <c r="I9" s="18"/>
      <c r="J9" s="8" t="str">
        <f t="shared" ref="J9:J40" si="0">IF(G9="","",VLOOKUP(G9,$AE$10:$AG$74,2,FALSE))</f>
        <v>kg</v>
      </c>
      <c r="K9" s="9"/>
      <c r="L9" s="78" t="s">
        <v>309</v>
      </c>
      <c r="M9" s="163" t="s">
        <v>466</v>
      </c>
      <c r="N9" s="9"/>
      <c r="O9" s="19" t="str">
        <f t="shared" ref="O9:O40" si="1">IF(G9="","",VLOOKUP(G9,$AE$10:$AG$74,3,FALSE))</f>
        <v>28.7</v>
      </c>
      <c r="P9" s="675"/>
      <c r="Q9" s="676" t="str">
        <f>IFERROR(VLOOKUP(G9,$AE$10:$AI$53,5,FALSE),"")</f>
        <v>0.00000013</v>
      </c>
      <c r="R9" s="716">
        <f>IF(ISERROR(I9*IF(O9= "",1,O9)*Q9),0,ROUND(I9*IF(O9= "",1,O9)*Q9,1))</f>
        <v>0</v>
      </c>
      <c r="S9" s="680">
        <v>28</v>
      </c>
      <c r="T9" s="717">
        <f>IF(ISERROR(R9*S9),0,ROUND(R9*S9,1))</f>
        <v>0</v>
      </c>
      <c r="AC9" s="617" t="s">
        <v>1602</v>
      </c>
      <c r="AE9" s="1333" t="s">
        <v>2003</v>
      </c>
      <c r="AF9" s="1334"/>
      <c r="AG9" s="1334"/>
      <c r="AH9" s="1334"/>
      <c r="AI9" s="1335"/>
      <c r="AJ9" s="1335"/>
      <c r="AK9" s="1335"/>
    </row>
    <row r="10" spans="1:37" ht="15" customHeight="1">
      <c r="A10" s="27"/>
      <c r="B10" s="82"/>
      <c r="C10" s="1345"/>
      <c r="D10" s="28"/>
      <c r="E10" s="1337"/>
      <c r="F10" s="14"/>
      <c r="G10" s="616"/>
      <c r="H10" s="13"/>
      <c r="I10" s="18"/>
      <c r="J10" s="8" t="str">
        <f t="shared" si="0"/>
        <v/>
      </c>
      <c r="K10" s="9"/>
      <c r="L10" s="78" t="s">
        <v>309</v>
      </c>
      <c r="M10" s="163" t="s">
        <v>298</v>
      </c>
      <c r="N10" s="9"/>
      <c r="O10" s="19" t="str">
        <f t="shared" si="1"/>
        <v/>
      </c>
      <c r="P10" s="675"/>
      <c r="Q10" s="676" t="str">
        <f>IFERROR(VLOOKUP(G10,$AE$10:$AI$53,5,FALSE),"")</f>
        <v/>
      </c>
      <c r="R10" s="716">
        <f t="shared" ref="R10:R59" si="2">IF(ISERROR(I10*IF(O10= "",1,O10)*Q10),0,ROUND(I10*IF(O10= "",1,O10)*Q10,1))</f>
        <v>0</v>
      </c>
      <c r="S10" s="680">
        <v>28</v>
      </c>
      <c r="T10" s="717">
        <f t="shared" ref="T10:T59" si="3">IF(ISERROR(R10*S10),0,ROUND(R10*S10,1))</f>
        <v>0</v>
      </c>
      <c r="W10" s="3" t="s">
        <v>1522</v>
      </c>
      <c r="X10" s="3" t="s">
        <v>58</v>
      </c>
      <c r="Y10" s="3" t="s">
        <v>1542</v>
      </c>
      <c r="Z10" s="3" t="s">
        <v>330</v>
      </c>
      <c r="AA10" s="3" t="s">
        <v>1603</v>
      </c>
      <c r="AC10" s="3" t="s">
        <v>1522</v>
      </c>
      <c r="AE10" s="3" t="s">
        <v>1522</v>
      </c>
      <c r="AF10" s="3" t="s">
        <v>58</v>
      </c>
      <c r="AG10" s="3" t="s">
        <v>1542</v>
      </c>
      <c r="AH10" s="3" t="s">
        <v>1593</v>
      </c>
      <c r="AI10" s="80" t="s">
        <v>1584</v>
      </c>
      <c r="AJ10" s="614" t="s">
        <v>1593</v>
      </c>
      <c r="AK10" s="80" t="s">
        <v>1584</v>
      </c>
    </row>
    <row r="11" spans="1:37" ht="15" customHeight="1">
      <c r="A11" s="21"/>
      <c r="B11" s="83"/>
      <c r="C11" s="1340"/>
      <c r="D11" s="26"/>
      <c r="E11" s="1338"/>
      <c r="F11" s="14"/>
      <c r="G11" s="616"/>
      <c r="H11" s="13"/>
      <c r="I11" s="18"/>
      <c r="J11" s="8" t="str">
        <f t="shared" si="0"/>
        <v/>
      </c>
      <c r="K11" s="9"/>
      <c r="L11" s="78" t="s">
        <v>309</v>
      </c>
      <c r="M11" s="163" t="s">
        <v>298</v>
      </c>
      <c r="N11" s="9"/>
      <c r="O11" s="19" t="str">
        <f t="shared" si="1"/>
        <v/>
      </c>
      <c r="P11" s="675"/>
      <c r="Q11" s="676" t="str">
        <f>IFERROR(VLOOKUP(G11,$AE$10:$AI$53,5,FALSE),"")</f>
        <v/>
      </c>
      <c r="R11" s="716">
        <f t="shared" si="2"/>
        <v>0</v>
      </c>
      <c r="S11" s="680">
        <v>28</v>
      </c>
      <c r="T11" s="717">
        <f t="shared" si="3"/>
        <v>0</v>
      </c>
      <c r="W11" s="3" t="s">
        <v>1463</v>
      </c>
      <c r="X11" s="3" t="s">
        <v>58</v>
      </c>
      <c r="Y11" s="3" t="s">
        <v>1543</v>
      </c>
      <c r="Z11" s="3" t="s">
        <v>330</v>
      </c>
      <c r="AA11" s="3" t="s">
        <v>1603</v>
      </c>
      <c r="AC11" s="3" t="s">
        <v>1463</v>
      </c>
      <c r="AE11" s="3" t="s">
        <v>1463</v>
      </c>
      <c r="AF11" s="3" t="s">
        <v>58</v>
      </c>
      <c r="AG11" s="3" t="s">
        <v>1543</v>
      </c>
      <c r="AH11" s="3" t="s">
        <v>1593</v>
      </c>
      <c r="AI11" s="80" t="s">
        <v>1584</v>
      </c>
      <c r="AJ11" s="614" t="s">
        <v>1594</v>
      </c>
      <c r="AK11" s="80" t="s">
        <v>1585</v>
      </c>
    </row>
    <row r="12" spans="1:37" ht="15" customHeight="1">
      <c r="A12" s="100"/>
      <c r="B12" s="151"/>
      <c r="C12" s="1340"/>
      <c r="D12" s="26"/>
      <c r="E12" s="1342" t="s">
        <v>2035</v>
      </c>
      <c r="F12" s="14"/>
      <c r="G12" s="138"/>
      <c r="H12" s="140"/>
      <c r="I12" s="18"/>
      <c r="J12" s="8" t="str">
        <f t="shared" si="0"/>
        <v/>
      </c>
      <c r="K12" s="9"/>
      <c r="L12" s="78" t="s">
        <v>309</v>
      </c>
      <c r="M12" s="163" t="s">
        <v>466</v>
      </c>
      <c r="N12" s="9"/>
      <c r="O12" s="19" t="str">
        <f t="shared" si="1"/>
        <v/>
      </c>
      <c r="P12" s="675"/>
      <c r="Q12" s="676">
        <v>3.1000000000000001E-5</v>
      </c>
      <c r="R12" s="716">
        <f t="shared" si="2"/>
        <v>0</v>
      </c>
      <c r="S12" s="680">
        <v>28</v>
      </c>
      <c r="T12" s="717">
        <f t="shared" si="3"/>
        <v>0</v>
      </c>
      <c r="U12" s="108"/>
      <c r="W12" s="3" t="s">
        <v>1464</v>
      </c>
      <c r="X12" s="3" t="s">
        <v>58</v>
      </c>
      <c r="Y12" s="3" t="s">
        <v>1544</v>
      </c>
      <c r="Z12" s="3" t="s">
        <v>330</v>
      </c>
      <c r="AA12" s="3" t="s">
        <v>1603</v>
      </c>
      <c r="AC12" s="3" t="s">
        <v>1464</v>
      </c>
      <c r="AE12" s="3" t="s">
        <v>1464</v>
      </c>
      <c r="AF12" s="3" t="s">
        <v>58</v>
      </c>
      <c r="AG12" s="3" t="s">
        <v>1544</v>
      </c>
      <c r="AH12" s="3" t="s">
        <v>1593</v>
      </c>
      <c r="AI12" s="80" t="s">
        <v>1584</v>
      </c>
      <c r="AJ12" s="614" t="s">
        <v>1580</v>
      </c>
      <c r="AK12" s="80" t="s">
        <v>1586</v>
      </c>
    </row>
    <row r="13" spans="1:37" ht="15" customHeight="1">
      <c r="A13" s="27"/>
      <c r="B13" s="82"/>
      <c r="C13" s="1340"/>
      <c r="D13" s="26"/>
      <c r="E13" s="1337"/>
      <c r="F13" s="14"/>
      <c r="G13" s="138"/>
      <c r="H13" s="140"/>
      <c r="I13" s="18"/>
      <c r="J13" s="8" t="str">
        <f t="shared" si="0"/>
        <v/>
      </c>
      <c r="K13" s="9"/>
      <c r="L13" s="78"/>
      <c r="M13" s="163"/>
      <c r="N13" s="9"/>
      <c r="O13" s="19" t="str">
        <f t="shared" si="1"/>
        <v/>
      </c>
      <c r="P13" s="675"/>
      <c r="Q13" s="676">
        <v>3.1000000000000001E-5</v>
      </c>
      <c r="R13" s="716">
        <f t="shared" si="2"/>
        <v>0</v>
      </c>
      <c r="S13" s="680">
        <v>28</v>
      </c>
      <c r="T13" s="717">
        <f t="shared" si="3"/>
        <v>0</v>
      </c>
      <c r="U13" s="108"/>
      <c r="W13" s="3" t="s">
        <v>1465</v>
      </c>
      <c r="X13" s="3" t="s">
        <v>58</v>
      </c>
      <c r="Y13" s="3" t="s">
        <v>1545</v>
      </c>
      <c r="Z13" s="3" t="s">
        <v>330</v>
      </c>
      <c r="AA13" s="3" t="s">
        <v>1603</v>
      </c>
      <c r="AC13" s="3" t="s">
        <v>1465</v>
      </c>
      <c r="AE13" s="3" t="s">
        <v>1465</v>
      </c>
      <c r="AF13" s="3" t="s">
        <v>58</v>
      </c>
      <c r="AG13" s="3" t="s">
        <v>1545</v>
      </c>
      <c r="AH13" s="3" t="s">
        <v>1593</v>
      </c>
      <c r="AI13" s="80" t="s">
        <v>1584</v>
      </c>
      <c r="AJ13" s="614" t="s">
        <v>1581</v>
      </c>
      <c r="AK13" s="80" t="s">
        <v>1587</v>
      </c>
    </row>
    <row r="14" spans="1:37" ht="15" customHeight="1">
      <c r="A14" s="27"/>
      <c r="B14" s="82"/>
      <c r="C14" s="1340"/>
      <c r="D14" s="26"/>
      <c r="E14" s="1337"/>
      <c r="F14" s="14"/>
      <c r="G14" s="138"/>
      <c r="H14" s="140"/>
      <c r="I14" s="18"/>
      <c r="J14" s="8" t="str">
        <f t="shared" si="0"/>
        <v/>
      </c>
      <c r="K14" s="9"/>
      <c r="L14" s="78"/>
      <c r="M14" s="163"/>
      <c r="N14" s="9"/>
      <c r="O14" s="19" t="str">
        <f t="shared" si="1"/>
        <v/>
      </c>
      <c r="P14" s="675"/>
      <c r="Q14" s="676">
        <v>3.1000000000000001E-5</v>
      </c>
      <c r="R14" s="716">
        <f t="shared" si="2"/>
        <v>0</v>
      </c>
      <c r="S14" s="680">
        <v>28</v>
      </c>
      <c r="T14" s="717">
        <f t="shared" si="3"/>
        <v>0</v>
      </c>
      <c r="U14" s="108"/>
      <c r="W14" s="3" t="s">
        <v>1523</v>
      </c>
      <c r="X14" s="3" t="s">
        <v>58</v>
      </c>
      <c r="Y14" s="3" t="s">
        <v>1546</v>
      </c>
      <c r="Z14" s="3" t="s">
        <v>330</v>
      </c>
      <c r="AA14" s="3" t="s">
        <v>1603</v>
      </c>
      <c r="AC14" s="3" t="s">
        <v>1523</v>
      </c>
      <c r="AE14" s="3" t="s">
        <v>1523</v>
      </c>
      <c r="AF14" s="3" t="s">
        <v>58</v>
      </c>
      <c r="AG14" s="3" t="s">
        <v>1546</v>
      </c>
      <c r="AH14" s="3" t="s">
        <v>1593</v>
      </c>
      <c r="AI14" s="80" t="s">
        <v>1584</v>
      </c>
      <c r="AJ14" s="614" t="s">
        <v>1600</v>
      </c>
      <c r="AK14" s="80" t="s">
        <v>1588</v>
      </c>
    </row>
    <row r="15" spans="1:37" ht="15" customHeight="1">
      <c r="A15" s="27"/>
      <c r="B15" s="82"/>
      <c r="C15" s="1340"/>
      <c r="D15" s="26"/>
      <c r="E15" s="1338"/>
      <c r="F15" s="14"/>
      <c r="G15" s="138"/>
      <c r="H15" s="140"/>
      <c r="I15" s="18"/>
      <c r="J15" s="8" t="str">
        <f t="shared" si="0"/>
        <v/>
      </c>
      <c r="K15" s="9"/>
      <c r="L15" s="78" t="s">
        <v>309</v>
      </c>
      <c r="M15" s="163" t="s">
        <v>466</v>
      </c>
      <c r="N15" s="9"/>
      <c r="O15" s="19" t="str">
        <f t="shared" si="1"/>
        <v/>
      </c>
      <c r="P15" s="675"/>
      <c r="Q15" s="676">
        <v>3.1000000000000001E-5</v>
      </c>
      <c r="R15" s="716">
        <f t="shared" si="2"/>
        <v>0</v>
      </c>
      <c r="S15" s="680">
        <v>28</v>
      </c>
      <c r="T15" s="717">
        <f t="shared" si="3"/>
        <v>0</v>
      </c>
      <c r="U15" s="108"/>
      <c r="W15" s="3" t="s">
        <v>1524</v>
      </c>
      <c r="X15" s="3" t="s">
        <v>58</v>
      </c>
      <c r="Y15" s="3" t="s">
        <v>1547</v>
      </c>
      <c r="Z15" s="3" t="s">
        <v>330</v>
      </c>
      <c r="AA15" s="3" t="s">
        <v>1603</v>
      </c>
      <c r="AC15" s="3" t="s">
        <v>1524</v>
      </c>
      <c r="AE15" s="3" t="s">
        <v>1524</v>
      </c>
      <c r="AF15" s="3" t="s">
        <v>58</v>
      </c>
      <c r="AG15" s="3" t="s">
        <v>1547</v>
      </c>
      <c r="AH15" s="3" t="s">
        <v>1593</v>
      </c>
      <c r="AI15" s="80" t="s">
        <v>1584</v>
      </c>
      <c r="AJ15" s="614" t="s">
        <v>1601</v>
      </c>
      <c r="AK15" s="80" t="s">
        <v>1589</v>
      </c>
    </row>
    <row r="16" spans="1:37" ht="15" customHeight="1">
      <c r="A16" s="27"/>
      <c r="B16" s="82"/>
      <c r="C16" s="1340"/>
      <c r="D16" s="26"/>
      <c r="E16" s="1329" t="s">
        <v>2036</v>
      </c>
      <c r="F16" s="14"/>
      <c r="G16" s="138"/>
      <c r="H16" s="140"/>
      <c r="I16" s="18"/>
      <c r="J16" s="8" t="str">
        <f t="shared" si="0"/>
        <v/>
      </c>
      <c r="K16" s="9"/>
      <c r="L16" s="78" t="s">
        <v>309</v>
      </c>
      <c r="M16" s="163" t="s">
        <v>466</v>
      </c>
      <c r="N16" s="9"/>
      <c r="O16" s="19" t="str">
        <f t="shared" si="1"/>
        <v/>
      </c>
      <c r="P16" s="675"/>
      <c r="Q16" s="676">
        <v>1.7E-6</v>
      </c>
      <c r="R16" s="716">
        <f t="shared" si="2"/>
        <v>0</v>
      </c>
      <c r="S16" s="680">
        <v>28</v>
      </c>
      <c r="T16" s="717">
        <f t="shared" si="3"/>
        <v>0</v>
      </c>
      <c r="W16" s="3" t="s">
        <v>1920</v>
      </c>
      <c r="X16" s="3" t="s">
        <v>58</v>
      </c>
      <c r="Y16" s="3" t="s">
        <v>1548</v>
      </c>
      <c r="Z16" s="3" t="s">
        <v>330</v>
      </c>
      <c r="AA16" s="3" t="s">
        <v>1603</v>
      </c>
      <c r="AC16" s="3" t="s">
        <v>1920</v>
      </c>
      <c r="AE16" s="3" t="s">
        <v>1920</v>
      </c>
      <c r="AF16" s="3" t="s">
        <v>58</v>
      </c>
      <c r="AG16" s="3" t="s">
        <v>1548</v>
      </c>
      <c r="AH16" s="3" t="s">
        <v>1593</v>
      </c>
      <c r="AI16" s="80" t="s">
        <v>1584</v>
      </c>
      <c r="AJ16" s="614" t="s">
        <v>1582</v>
      </c>
      <c r="AK16" s="80" t="s">
        <v>1590</v>
      </c>
    </row>
    <row r="17" spans="1:37" ht="15" customHeight="1">
      <c r="A17" s="27"/>
      <c r="B17" s="82"/>
      <c r="C17" s="1340"/>
      <c r="D17" s="26"/>
      <c r="E17" s="1331"/>
      <c r="F17" s="14"/>
      <c r="G17" s="138"/>
      <c r="H17" s="140"/>
      <c r="I17" s="18"/>
      <c r="J17" s="8" t="str">
        <f t="shared" si="0"/>
        <v/>
      </c>
      <c r="K17" s="9"/>
      <c r="L17" s="78" t="s">
        <v>309</v>
      </c>
      <c r="M17" s="163" t="s">
        <v>466</v>
      </c>
      <c r="N17" s="9"/>
      <c r="O17" s="19" t="str">
        <f t="shared" si="1"/>
        <v/>
      </c>
      <c r="P17" s="675"/>
      <c r="Q17" s="676">
        <v>1.7E-6</v>
      </c>
      <c r="R17" s="716">
        <f t="shared" si="2"/>
        <v>0</v>
      </c>
      <c r="S17" s="680">
        <v>28</v>
      </c>
      <c r="T17" s="717">
        <f t="shared" si="3"/>
        <v>0</v>
      </c>
      <c r="W17" s="3" t="s">
        <v>1525</v>
      </c>
      <c r="X17" s="3" t="s">
        <v>58</v>
      </c>
      <c r="Y17" s="3" t="s">
        <v>1549</v>
      </c>
      <c r="Z17" s="3" t="s">
        <v>330</v>
      </c>
      <c r="AA17" s="3" t="s">
        <v>1603</v>
      </c>
      <c r="AC17" s="3" t="s">
        <v>1525</v>
      </c>
      <c r="AE17" s="3" t="s">
        <v>1525</v>
      </c>
      <c r="AF17" s="3" t="s">
        <v>58</v>
      </c>
      <c r="AG17" s="3" t="s">
        <v>1549</v>
      </c>
      <c r="AH17" s="3" t="s">
        <v>1593</v>
      </c>
      <c r="AI17" s="80" t="s">
        <v>1584</v>
      </c>
      <c r="AJ17" s="614" t="s">
        <v>1579</v>
      </c>
      <c r="AK17" s="80" t="s">
        <v>1591</v>
      </c>
    </row>
    <row r="18" spans="1:37" ht="15" customHeight="1">
      <c r="A18" s="27"/>
      <c r="B18" s="82"/>
      <c r="C18" s="1340"/>
      <c r="D18" s="26"/>
      <c r="E18" s="1331"/>
      <c r="F18" s="14"/>
      <c r="G18" s="138"/>
      <c r="H18" s="140"/>
      <c r="I18" s="18"/>
      <c r="J18" s="8" t="str">
        <f t="shared" si="0"/>
        <v/>
      </c>
      <c r="K18" s="9"/>
      <c r="L18" s="78" t="s">
        <v>309</v>
      </c>
      <c r="M18" s="163" t="s">
        <v>466</v>
      </c>
      <c r="N18" s="9"/>
      <c r="O18" s="19" t="str">
        <f t="shared" si="1"/>
        <v/>
      </c>
      <c r="P18" s="675"/>
      <c r="Q18" s="676">
        <v>1.7E-6</v>
      </c>
      <c r="R18" s="716">
        <f t="shared" si="2"/>
        <v>0</v>
      </c>
      <c r="S18" s="680">
        <v>28</v>
      </c>
      <c r="T18" s="717">
        <f t="shared" si="3"/>
        <v>0</v>
      </c>
      <c r="W18" s="3" t="s">
        <v>1526</v>
      </c>
      <c r="X18" s="3" t="s">
        <v>58</v>
      </c>
      <c r="Y18" s="3" t="s">
        <v>1550</v>
      </c>
      <c r="Z18" s="3" t="s">
        <v>330</v>
      </c>
      <c r="AA18" s="3" t="s">
        <v>1603</v>
      </c>
      <c r="AC18" s="3" t="s">
        <v>1526</v>
      </c>
      <c r="AE18" s="3" t="s">
        <v>1452</v>
      </c>
      <c r="AF18" s="3" t="s">
        <v>538</v>
      </c>
      <c r="AG18" s="3" t="s">
        <v>1570</v>
      </c>
      <c r="AH18" s="3" t="s">
        <v>1593</v>
      </c>
      <c r="AI18" s="80" t="s">
        <v>1584</v>
      </c>
      <c r="AJ18" s="614" t="s">
        <v>1472</v>
      </c>
      <c r="AK18" s="80" t="s">
        <v>1592</v>
      </c>
    </row>
    <row r="19" spans="1:37" ht="15" customHeight="1">
      <c r="A19" s="27"/>
      <c r="B19" s="82"/>
      <c r="C19" s="1340"/>
      <c r="D19" s="26"/>
      <c r="E19" s="1332"/>
      <c r="F19" s="14"/>
      <c r="G19" s="138"/>
      <c r="H19" s="140"/>
      <c r="I19" s="18"/>
      <c r="J19" s="8" t="str">
        <f t="shared" si="0"/>
        <v/>
      </c>
      <c r="K19" s="9"/>
      <c r="L19" s="78" t="s">
        <v>309</v>
      </c>
      <c r="M19" s="163" t="s">
        <v>466</v>
      </c>
      <c r="N19" s="9"/>
      <c r="O19" s="19" t="str">
        <f t="shared" si="1"/>
        <v/>
      </c>
      <c r="P19" s="675"/>
      <c r="Q19" s="676">
        <v>1.7E-6</v>
      </c>
      <c r="R19" s="716">
        <f t="shared" si="2"/>
        <v>0</v>
      </c>
      <c r="S19" s="680">
        <v>28</v>
      </c>
      <c r="T19" s="717">
        <f t="shared" si="3"/>
        <v>0</v>
      </c>
      <c r="W19" s="3" t="s">
        <v>1527</v>
      </c>
      <c r="X19" s="3" t="s">
        <v>58</v>
      </c>
      <c r="Y19" s="3" t="s">
        <v>1551</v>
      </c>
      <c r="Z19" s="3" t="s">
        <v>330</v>
      </c>
      <c r="AA19" s="3" t="s">
        <v>1603</v>
      </c>
      <c r="AC19" s="3" t="s">
        <v>1527</v>
      </c>
      <c r="AE19" s="3" t="s">
        <v>1453</v>
      </c>
      <c r="AF19" s="3" t="s">
        <v>538</v>
      </c>
      <c r="AG19" s="3" t="s">
        <v>539</v>
      </c>
      <c r="AH19" s="3" t="s">
        <v>1593</v>
      </c>
      <c r="AI19" s="80" t="s">
        <v>1584</v>
      </c>
      <c r="AJ19" s="614" t="s">
        <v>1583</v>
      </c>
      <c r="AK19" s="80" t="s">
        <v>1589</v>
      </c>
    </row>
    <row r="20" spans="1:37" ht="15" customHeight="1">
      <c r="A20" s="27"/>
      <c r="B20" s="82"/>
      <c r="C20" s="1340"/>
      <c r="D20" s="26"/>
      <c r="E20" s="1329" t="s">
        <v>2034</v>
      </c>
      <c r="F20" s="14"/>
      <c r="G20" s="138"/>
      <c r="H20" s="140"/>
      <c r="I20" s="18"/>
      <c r="J20" s="8" t="str">
        <f t="shared" si="0"/>
        <v/>
      </c>
      <c r="K20" s="9"/>
      <c r="L20" s="78" t="s">
        <v>309</v>
      </c>
      <c r="M20" s="163" t="s">
        <v>466</v>
      </c>
      <c r="N20" s="9"/>
      <c r="O20" s="19" t="str">
        <f t="shared" si="1"/>
        <v/>
      </c>
      <c r="P20" s="675"/>
      <c r="Q20" s="718" t="str">
        <f>IF(G20="","",IF(VLOOKUP(G20,$W$10:$AA$74,5,FALSE)="固体化石燃料",$AF$57,IF(VLOOKUP(G20,$W$10:$AA$74,5,FALSE)="液体化石燃料",$AF$58,IF(VLOOKUP(G20,$W$10:$AA$74,5,FALSE)="気体化石燃料",$AF$59))))</f>
        <v/>
      </c>
      <c r="R20" s="716">
        <f t="shared" si="2"/>
        <v>0</v>
      </c>
      <c r="S20" s="680">
        <v>28</v>
      </c>
      <c r="T20" s="717">
        <f t="shared" si="3"/>
        <v>0</v>
      </c>
      <c r="U20" s="108"/>
      <c r="W20" s="3" t="s">
        <v>1528</v>
      </c>
      <c r="X20" s="3" t="s">
        <v>59</v>
      </c>
      <c r="Y20" s="3" t="s">
        <v>1552</v>
      </c>
      <c r="Z20" s="3" t="s">
        <v>331</v>
      </c>
      <c r="AA20" s="3" t="s">
        <v>1606</v>
      </c>
      <c r="AC20" s="3" t="s">
        <v>1528</v>
      </c>
      <c r="AE20" s="3" t="s">
        <v>1454</v>
      </c>
      <c r="AF20" s="3" t="s">
        <v>538</v>
      </c>
      <c r="AG20" s="3" t="s">
        <v>1571</v>
      </c>
      <c r="AH20" s="3" t="s">
        <v>1593</v>
      </c>
      <c r="AI20" s="80" t="s">
        <v>1584</v>
      </c>
    </row>
    <row r="21" spans="1:37" ht="15" customHeight="1">
      <c r="A21" s="27"/>
      <c r="B21" s="82"/>
      <c r="C21" s="1340"/>
      <c r="D21" s="26"/>
      <c r="E21" s="1331"/>
      <c r="F21" s="14"/>
      <c r="G21" s="138"/>
      <c r="H21" s="140"/>
      <c r="I21" s="18"/>
      <c r="J21" s="8" t="str">
        <f t="shared" si="0"/>
        <v/>
      </c>
      <c r="K21" s="9"/>
      <c r="L21" s="78" t="s">
        <v>309</v>
      </c>
      <c r="M21" s="163" t="s">
        <v>466</v>
      </c>
      <c r="N21" s="9"/>
      <c r="O21" s="19" t="str">
        <f t="shared" si="1"/>
        <v/>
      </c>
      <c r="P21" s="675"/>
      <c r="Q21" s="718" t="str">
        <f>IF(G21="","",IF(VLOOKUP(G21,$W$10:$AA$74,5,FALSE)="固体化石燃料",$AF$57,IF(VLOOKUP(G21,$W$10:$AA$74,5,FALSE)="液体化石燃料",$AF$58,IF(VLOOKUP(G21,$W$10:$AA$74,5,FALSE)="気体化石燃料",$AF$59))))</f>
        <v/>
      </c>
      <c r="R21" s="716">
        <f t="shared" si="2"/>
        <v>0</v>
      </c>
      <c r="S21" s="680">
        <v>28</v>
      </c>
      <c r="T21" s="717">
        <f t="shared" si="3"/>
        <v>0</v>
      </c>
      <c r="U21" s="108"/>
      <c r="W21" s="3" t="s">
        <v>1529</v>
      </c>
      <c r="X21" s="3" t="s">
        <v>59</v>
      </c>
      <c r="Y21" s="3" t="s">
        <v>1553</v>
      </c>
      <c r="Z21" s="3" t="s">
        <v>331</v>
      </c>
      <c r="AA21" s="3" t="s">
        <v>1606</v>
      </c>
      <c r="AC21" s="3" t="s">
        <v>1529</v>
      </c>
      <c r="AE21" s="3" t="s">
        <v>1455</v>
      </c>
      <c r="AF21" s="3" t="s">
        <v>538</v>
      </c>
      <c r="AG21" s="3" t="s">
        <v>1572</v>
      </c>
      <c r="AH21" s="3" t="s">
        <v>1593</v>
      </c>
      <c r="AI21" s="80" t="s">
        <v>1584</v>
      </c>
    </row>
    <row r="22" spans="1:37" ht="15" customHeight="1">
      <c r="A22" s="27"/>
      <c r="B22" s="82"/>
      <c r="C22" s="1340"/>
      <c r="D22" s="26"/>
      <c r="E22" s="1331"/>
      <c r="F22" s="14"/>
      <c r="G22" s="138"/>
      <c r="H22" s="140"/>
      <c r="I22" s="18"/>
      <c r="J22" s="8" t="str">
        <f t="shared" si="0"/>
        <v/>
      </c>
      <c r="K22" s="9"/>
      <c r="L22" s="78" t="s">
        <v>309</v>
      </c>
      <c r="M22" s="163" t="s">
        <v>298</v>
      </c>
      <c r="N22" s="9"/>
      <c r="O22" s="19" t="str">
        <f t="shared" si="1"/>
        <v/>
      </c>
      <c r="P22" s="675"/>
      <c r="Q22" s="718" t="str">
        <f>IF(G22="","",IF(VLOOKUP(G22,$W$10:$AA$74,5,FALSE)="固体化石燃料",$AF$57,IF(VLOOKUP(G22,$W$10:$AA$74,5,FALSE)="液体化石燃料",$AF$58,IF(VLOOKUP(G22,$W$10:$AA$74,5,FALSE)="気体化石燃料",$AF$59))))</f>
        <v/>
      </c>
      <c r="R22" s="716">
        <f t="shared" si="2"/>
        <v>0</v>
      </c>
      <c r="S22" s="680">
        <v>28</v>
      </c>
      <c r="T22" s="717">
        <f t="shared" si="3"/>
        <v>0</v>
      </c>
      <c r="U22" s="108"/>
      <c r="W22" s="3" t="s">
        <v>1530</v>
      </c>
      <c r="X22" s="3" t="s">
        <v>59</v>
      </c>
      <c r="Y22" s="3" t="s">
        <v>1554</v>
      </c>
      <c r="Z22" s="3" t="s">
        <v>331</v>
      </c>
      <c r="AA22" s="3" t="s">
        <v>1606</v>
      </c>
      <c r="AC22" s="3" t="s">
        <v>1530</v>
      </c>
      <c r="AE22" s="3" t="s">
        <v>1456</v>
      </c>
      <c r="AF22" s="3" t="s">
        <v>538</v>
      </c>
      <c r="AG22" s="3" t="s">
        <v>1572</v>
      </c>
      <c r="AH22" s="3" t="s">
        <v>1593</v>
      </c>
      <c r="AI22" s="80" t="s">
        <v>1584</v>
      </c>
    </row>
    <row r="23" spans="1:37" ht="15" customHeight="1">
      <c r="A23" s="27"/>
      <c r="B23" s="82"/>
      <c r="C23" s="1340"/>
      <c r="D23" s="26"/>
      <c r="E23" s="1332"/>
      <c r="F23" s="14"/>
      <c r="G23" s="138"/>
      <c r="H23" s="140"/>
      <c r="I23" s="18"/>
      <c r="J23" s="8" t="str">
        <f t="shared" si="0"/>
        <v/>
      </c>
      <c r="K23" s="9"/>
      <c r="L23" s="78" t="s">
        <v>309</v>
      </c>
      <c r="M23" s="163" t="s">
        <v>466</v>
      </c>
      <c r="N23" s="9"/>
      <c r="O23" s="19" t="str">
        <f t="shared" si="1"/>
        <v/>
      </c>
      <c r="P23" s="675"/>
      <c r="Q23" s="718" t="str">
        <f>IF(G23="","",IF(VLOOKUP(G23,$W$10:$AA$74,5,FALSE)="固体化石燃料",$AF$57,IF(VLOOKUP(G23,$W$10:$AA$74,5,FALSE)="液体化石燃料",$AF$58,IF(VLOOKUP(G23,$W$10:$AA$74,5,FALSE)="気体化石燃料",$AF$59))))</f>
        <v/>
      </c>
      <c r="R23" s="716">
        <f t="shared" si="2"/>
        <v>0</v>
      </c>
      <c r="S23" s="680">
        <v>28</v>
      </c>
      <c r="T23" s="717">
        <f t="shared" si="3"/>
        <v>0</v>
      </c>
      <c r="U23" s="108"/>
      <c r="W23" s="3" t="s">
        <v>1531</v>
      </c>
      <c r="X23" s="3" t="s">
        <v>59</v>
      </c>
      <c r="Y23" s="3" t="s">
        <v>1555</v>
      </c>
      <c r="Z23" s="3" t="s">
        <v>331</v>
      </c>
      <c r="AA23" s="3" t="s">
        <v>1606</v>
      </c>
      <c r="AC23" s="3" t="s">
        <v>1531</v>
      </c>
      <c r="AE23" s="3" t="s">
        <v>1526</v>
      </c>
      <c r="AF23" s="3" t="s">
        <v>58</v>
      </c>
      <c r="AG23" s="3" t="s">
        <v>1550</v>
      </c>
      <c r="AH23" s="3" t="s">
        <v>1593</v>
      </c>
      <c r="AI23" s="80" t="s">
        <v>1584</v>
      </c>
    </row>
    <row r="24" spans="1:37" ht="15" customHeight="1">
      <c r="A24" s="27"/>
      <c r="B24" s="82"/>
      <c r="C24" s="1340"/>
      <c r="D24" s="26"/>
      <c r="E24" s="1342" t="s">
        <v>2033</v>
      </c>
      <c r="F24" s="14"/>
      <c r="G24" s="138"/>
      <c r="H24" s="140"/>
      <c r="I24" s="18"/>
      <c r="J24" s="8" t="str">
        <f t="shared" si="0"/>
        <v/>
      </c>
      <c r="K24" s="9"/>
      <c r="L24" s="78" t="s">
        <v>309</v>
      </c>
      <c r="M24" s="163" t="s">
        <v>466</v>
      </c>
      <c r="N24" s="9"/>
      <c r="O24" s="19" t="str">
        <f t="shared" si="1"/>
        <v/>
      </c>
      <c r="P24" s="675"/>
      <c r="Q24" s="718" t="str">
        <f>IF(G24="","",IF(VLOOKUP(G24,$W$10:$AA$74,5,FALSE)="固体化石燃料",$AF$62,IF(VLOOKUP(G24,$W$10:$AA$74,5,FALSE)="液体化石燃料",$AF$63,IF(VLOOKUP(G24,$W$10:$AA$74,5,FALSE)="気体化石燃料",$AF$64))))</f>
        <v/>
      </c>
      <c r="R24" s="716">
        <f t="shared" si="2"/>
        <v>0</v>
      </c>
      <c r="S24" s="680">
        <v>28</v>
      </c>
      <c r="T24" s="717">
        <f t="shared" si="3"/>
        <v>0</v>
      </c>
      <c r="U24" s="108"/>
      <c r="W24" s="3" t="s">
        <v>1459</v>
      </c>
      <c r="X24" s="3" t="s">
        <v>59</v>
      </c>
      <c r="Y24" s="3" t="s">
        <v>1556</v>
      </c>
      <c r="Z24" s="3" t="s">
        <v>331</v>
      </c>
      <c r="AA24" s="3" t="s">
        <v>1606</v>
      </c>
      <c r="AC24" s="3" t="s">
        <v>1459</v>
      </c>
      <c r="AE24" s="3" t="s">
        <v>1527</v>
      </c>
      <c r="AF24" s="3" t="s">
        <v>58</v>
      </c>
      <c r="AG24" s="3" t="s">
        <v>1551</v>
      </c>
      <c r="AH24" s="3" t="s">
        <v>1593</v>
      </c>
      <c r="AI24" s="80" t="s">
        <v>1584</v>
      </c>
    </row>
    <row r="25" spans="1:37" ht="15" customHeight="1">
      <c r="A25" s="27"/>
      <c r="B25" s="82"/>
      <c r="C25" s="1340"/>
      <c r="D25" s="26"/>
      <c r="E25" s="1344"/>
      <c r="F25" s="14"/>
      <c r="G25" s="138"/>
      <c r="H25" s="140"/>
      <c r="I25" s="18"/>
      <c r="J25" s="8" t="str">
        <f t="shared" si="0"/>
        <v/>
      </c>
      <c r="K25" s="9"/>
      <c r="L25" s="78" t="s">
        <v>309</v>
      </c>
      <c r="M25" s="163" t="s">
        <v>466</v>
      </c>
      <c r="N25" s="9"/>
      <c r="O25" s="19" t="str">
        <f t="shared" si="1"/>
        <v/>
      </c>
      <c r="P25" s="675"/>
      <c r="Q25" s="718" t="str">
        <f>IF(G25="","",IF(VLOOKUP(G25,$W$10:$AA$74,5,FALSE)="固体化石燃料",$AF$62,IF(VLOOKUP(G25,$W$10:$AA$74,5,FALSE)="液体化石燃料",$AF$63,IF(VLOOKUP(G25,$W$10:$AA$74,5,FALSE)="気体化石燃料",$AF$64))))</f>
        <v/>
      </c>
      <c r="R25" s="716">
        <f t="shared" si="2"/>
        <v>0</v>
      </c>
      <c r="S25" s="680">
        <v>28</v>
      </c>
      <c r="T25" s="717">
        <f t="shared" si="3"/>
        <v>0</v>
      </c>
      <c r="U25" s="108"/>
      <c r="W25" s="3" t="s">
        <v>336</v>
      </c>
      <c r="X25" s="3" t="s">
        <v>59</v>
      </c>
      <c r="Y25" s="3" t="s">
        <v>1557</v>
      </c>
      <c r="Z25" s="3" t="s">
        <v>331</v>
      </c>
      <c r="AA25" s="3" t="s">
        <v>1606</v>
      </c>
      <c r="AC25" s="3" t="s">
        <v>336</v>
      </c>
      <c r="AE25" s="3" t="s">
        <v>1595</v>
      </c>
      <c r="AF25" s="3" t="s">
        <v>538</v>
      </c>
      <c r="AG25" s="3" t="s">
        <v>1573</v>
      </c>
      <c r="AH25" s="615" t="s">
        <v>1600</v>
      </c>
      <c r="AI25" s="80" t="s">
        <v>1588</v>
      </c>
    </row>
    <row r="26" spans="1:37" ht="15" customHeight="1">
      <c r="A26" s="27"/>
      <c r="B26" s="82"/>
      <c r="C26" s="1340"/>
      <c r="D26" s="26"/>
      <c r="E26" s="1344"/>
      <c r="F26" s="14"/>
      <c r="G26" s="138"/>
      <c r="H26" s="140"/>
      <c r="I26" s="18"/>
      <c r="J26" s="8" t="str">
        <f t="shared" si="0"/>
        <v/>
      </c>
      <c r="K26" s="9"/>
      <c r="L26" s="78" t="s">
        <v>309</v>
      </c>
      <c r="M26" s="163" t="s">
        <v>466</v>
      </c>
      <c r="N26" s="9"/>
      <c r="O26" s="19" t="str">
        <f t="shared" si="1"/>
        <v/>
      </c>
      <c r="P26" s="675"/>
      <c r="Q26" s="718" t="str">
        <f>IF(G26="","",IF(VLOOKUP(G26,$W$10:$AA$74,5,FALSE)="固体化石燃料",$AF$62,IF(VLOOKUP(G26,$W$10:$AA$74,5,FALSE)="液体化石燃料",$AF$63,IF(VLOOKUP(G26,$W$10:$AA$74,5,FALSE)="気体化石燃料",$AF$64))))</f>
        <v/>
      </c>
      <c r="R26" s="716">
        <f t="shared" si="2"/>
        <v>0</v>
      </c>
      <c r="S26" s="680">
        <v>28</v>
      </c>
      <c r="T26" s="717">
        <f t="shared" si="3"/>
        <v>0</v>
      </c>
      <c r="U26" s="108"/>
      <c r="W26" s="3" t="s">
        <v>1532</v>
      </c>
      <c r="X26" s="3" t="s">
        <v>59</v>
      </c>
      <c r="Y26" s="3" t="s">
        <v>1558</v>
      </c>
      <c r="Z26" s="3" t="s">
        <v>331</v>
      </c>
      <c r="AA26" s="3" t="s">
        <v>1606</v>
      </c>
      <c r="AC26" s="3" t="s">
        <v>1532</v>
      </c>
      <c r="AE26" s="3" t="s">
        <v>1597</v>
      </c>
      <c r="AF26" s="3" t="s">
        <v>538</v>
      </c>
      <c r="AG26" s="3" t="s">
        <v>1574</v>
      </c>
      <c r="AH26" s="615" t="s">
        <v>1600</v>
      </c>
      <c r="AI26" s="80" t="s">
        <v>1588</v>
      </c>
    </row>
    <row r="27" spans="1:37" ht="15" customHeight="1">
      <c r="A27" s="27"/>
      <c r="B27" s="82"/>
      <c r="C27" s="1340"/>
      <c r="D27" s="26"/>
      <c r="E27" s="1343"/>
      <c r="F27" s="14"/>
      <c r="G27" s="138"/>
      <c r="H27" s="140"/>
      <c r="I27" s="18"/>
      <c r="J27" s="8" t="str">
        <f t="shared" si="0"/>
        <v/>
      </c>
      <c r="K27" s="9"/>
      <c r="L27" s="78" t="s">
        <v>309</v>
      </c>
      <c r="M27" s="163" t="s">
        <v>298</v>
      </c>
      <c r="N27" s="9"/>
      <c r="O27" s="19" t="str">
        <f t="shared" si="1"/>
        <v/>
      </c>
      <c r="P27" s="675"/>
      <c r="Q27" s="718" t="str">
        <f>IF(G27="","",IF(VLOOKUP(G27,$W$10:$AA$74,5,FALSE)="固体化石燃料",$AF$62,IF(VLOOKUP(G27,$W$10:$AA$74,5,FALSE)="液体化石燃料",$AF$63,IF(VLOOKUP(G27,$W$10:$AA$74,5,FALSE)="気体化石燃料",$AF$64))))</f>
        <v/>
      </c>
      <c r="R27" s="716">
        <f t="shared" si="2"/>
        <v>0</v>
      </c>
      <c r="S27" s="680">
        <v>28</v>
      </c>
      <c r="T27" s="717">
        <f t="shared" si="3"/>
        <v>0</v>
      </c>
      <c r="U27" s="108"/>
      <c r="W27" s="3" t="s">
        <v>1533</v>
      </c>
      <c r="X27" s="3" t="s">
        <v>59</v>
      </c>
      <c r="Y27" s="3" t="s">
        <v>1559</v>
      </c>
      <c r="Z27" s="3" t="s">
        <v>331</v>
      </c>
      <c r="AA27" s="3" t="s">
        <v>1606</v>
      </c>
      <c r="AC27" s="3" t="s">
        <v>1533</v>
      </c>
      <c r="AE27" s="3" t="s">
        <v>1598</v>
      </c>
      <c r="AF27" s="3" t="s">
        <v>538</v>
      </c>
      <c r="AG27" s="3" t="s">
        <v>1573</v>
      </c>
      <c r="AH27" s="615" t="s">
        <v>1601</v>
      </c>
      <c r="AI27" s="80" t="s">
        <v>1589</v>
      </c>
    </row>
    <row r="28" spans="1:37" ht="15" customHeight="1">
      <c r="A28" s="27"/>
      <c r="B28" s="82"/>
      <c r="C28" s="1340"/>
      <c r="D28" s="26"/>
      <c r="E28" s="1342" t="s">
        <v>1921</v>
      </c>
      <c r="F28" s="14"/>
      <c r="G28" s="138"/>
      <c r="H28" s="140"/>
      <c r="I28" s="18"/>
      <c r="J28" s="8" t="str">
        <f t="shared" si="0"/>
        <v/>
      </c>
      <c r="K28" s="9"/>
      <c r="L28" s="78" t="s">
        <v>309</v>
      </c>
      <c r="M28" s="163" t="s">
        <v>298</v>
      </c>
      <c r="N28" s="9"/>
      <c r="O28" s="19" t="str">
        <f t="shared" si="1"/>
        <v/>
      </c>
      <c r="P28" s="675"/>
      <c r="Q28" s="676">
        <v>5.4E-8</v>
      </c>
      <c r="R28" s="716">
        <f t="shared" si="2"/>
        <v>0</v>
      </c>
      <c r="S28" s="680">
        <v>28</v>
      </c>
      <c r="T28" s="717">
        <f t="shared" si="3"/>
        <v>0</v>
      </c>
      <c r="W28" s="3" t="s">
        <v>1534</v>
      </c>
      <c r="X28" s="3" t="s">
        <v>59</v>
      </c>
      <c r="Y28" s="3" t="s">
        <v>1560</v>
      </c>
      <c r="Z28" s="3" t="s">
        <v>331</v>
      </c>
      <c r="AA28" s="3" t="s">
        <v>1606</v>
      </c>
      <c r="AC28" s="3" t="s">
        <v>1534</v>
      </c>
      <c r="AE28" s="3" t="s">
        <v>1596</v>
      </c>
      <c r="AF28" s="3" t="s">
        <v>538</v>
      </c>
      <c r="AG28" s="3" t="s">
        <v>1574</v>
      </c>
      <c r="AH28" s="615" t="s">
        <v>1601</v>
      </c>
      <c r="AI28" s="80" t="s">
        <v>1589</v>
      </c>
    </row>
    <row r="29" spans="1:37" ht="15" customHeight="1">
      <c r="A29" s="27"/>
      <c r="B29" s="82"/>
      <c r="C29" s="1340"/>
      <c r="D29" s="26"/>
      <c r="E29" s="1344"/>
      <c r="F29" s="14"/>
      <c r="G29" s="138"/>
      <c r="H29" s="140"/>
      <c r="I29" s="18"/>
      <c r="J29" s="8" t="str">
        <f t="shared" si="0"/>
        <v/>
      </c>
      <c r="K29" s="9"/>
      <c r="L29" s="78" t="s">
        <v>309</v>
      </c>
      <c r="M29" s="163" t="s">
        <v>298</v>
      </c>
      <c r="N29" s="9"/>
      <c r="O29" s="19" t="str">
        <f t="shared" si="1"/>
        <v/>
      </c>
      <c r="P29" s="675"/>
      <c r="Q29" s="676">
        <v>5.4E-8</v>
      </c>
      <c r="R29" s="716">
        <f t="shared" si="2"/>
        <v>0</v>
      </c>
      <c r="S29" s="680">
        <v>28</v>
      </c>
      <c r="T29" s="717">
        <f t="shared" si="3"/>
        <v>0</v>
      </c>
      <c r="W29" s="3" t="s">
        <v>1460</v>
      </c>
      <c r="X29" s="3" t="s">
        <v>59</v>
      </c>
      <c r="Y29" s="3" t="s">
        <v>1561</v>
      </c>
      <c r="Z29" s="3" t="s">
        <v>331</v>
      </c>
      <c r="AA29" s="3" t="s">
        <v>1606</v>
      </c>
      <c r="AC29" s="3" t="s">
        <v>1460</v>
      </c>
      <c r="AE29" s="3" t="s">
        <v>1599</v>
      </c>
      <c r="AF29" s="3" t="s">
        <v>538</v>
      </c>
      <c r="AG29" s="3" t="s">
        <v>1574</v>
      </c>
      <c r="AH29" s="615" t="s">
        <v>1582</v>
      </c>
      <c r="AI29" s="80" t="s">
        <v>1590</v>
      </c>
    </row>
    <row r="30" spans="1:37" ht="15" customHeight="1">
      <c r="A30" s="27"/>
      <c r="B30" s="82"/>
      <c r="C30" s="1340"/>
      <c r="D30" s="26"/>
      <c r="E30" s="1344"/>
      <c r="F30" s="14"/>
      <c r="G30" s="138"/>
      <c r="H30" s="140"/>
      <c r="I30" s="18"/>
      <c r="J30" s="8" t="str">
        <f t="shared" si="0"/>
        <v/>
      </c>
      <c r="K30" s="9"/>
      <c r="L30" s="78" t="s">
        <v>309</v>
      </c>
      <c r="M30" s="163" t="s">
        <v>298</v>
      </c>
      <c r="N30" s="9"/>
      <c r="O30" s="19" t="str">
        <f t="shared" si="1"/>
        <v/>
      </c>
      <c r="P30" s="675"/>
      <c r="Q30" s="676">
        <v>5.4E-8</v>
      </c>
      <c r="R30" s="716">
        <f t="shared" si="2"/>
        <v>0</v>
      </c>
      <c r="S30" s="680">
        <v>28</v>
      </c>
      <c r="T30" s="717">
        <f t="shared" si="3"/>
        <v>0</v>
      </c>
      <c r="W30" s="3" t="s">
        <v>1535</v>
      </c>
      <c r="X30" s="3" t="s">
        <v>58</v>
      </c>
      <c r="Y30" s="3" t="s">
        <v>1562</v>
      </c>
      <c r="Z30" s="3" t="s">
        <v>332</v>
      </c>
      <c r="AA30" s="3" t="s">
        <v>1605</v>
      </c>
      <c r="AC30" s="3" t="s">
        <v>1535</v>
      </c>
      <c r="AE30" s="3" t="s">
        <v>1468</v>
      </c>
      <c r="AF30" s="3" t="s">
        <v>538</v>
      </c>
      <c r="AG30" s="3" t="s">
        <v>1575</v>
      </c>
      <c r="AH30" s="615" t="s">
        <v>1579</v>
      </c>
      <c r="AI30" s="80" t="s">
        <v>1591</v>
      </c>
    </row>
    <row r="31" spans="1:37" ht="15" customHeight="1">
      <c r="A31" s="27"/>
      <c r="B31" s="82"/>
      <c r="C31" s="1340"/>
      <c r="D31" s="26"/>
      <c r="E31" s="1343"/>
      <c r="F31" s="14"/>
      <c r="G31" s="138"/>
      <c r="H31" s="140"/>
      <c r="I31" s="18"/>
      <c r="J31" s="8" t="str">
        <f t="shared" si="0"/>
        <v/>
      </c>
      <c r="K31" s="9"/>
      <c r="L31" s="78" t="s">
        <v>309</v>
      </c>
      <c r="M31" s="163" t="s">
        <v>298</v>
      </c>
      <c r="N31" s="9"/>
      <c r="O31" s="19" t="str">
        <f t="shared" si="1"/>
        <v/>
      </c>
      <c r="P31" s="675"/>
      <c r="Q31" s="676">
        <v>5.4E-8</v>
      </c>
      <c r="R31" s="716">
        <f t="shared" si="2"/>
        <v>0</v>
      </c>
      <c r="S31" s="680">
        <v>28</v>
      </c>
      <c r="T31" s="717">
        <f t="shared" si="3"/>
        <v>0</v>
      </c>
      <c r="W31" s="3" t="s">
        <v>1536</v>
      </c>
      <c r="X31" s="3" t="s">
        <v>1445</v>
      </c>
      <c r="Y31" s="3" t="s">
        <v>1563</v>
      </c>
      <c r="Z31" s="3" t="s">
        <v>332</v>
      </c>
      <c r="AA31" s="3" t="s">
        <v>1605</v>
      </c>
      <c r="AC31" s="3" t="s">
        <v>1536</v>
      </c>
      <c r="AE31" s="3" t="s">
        <v>1474</v>
      </c>
      <c r="AF31" s="3" t="s">
        <v>538</v>
      </c>
      <c r="AG31" s="3" t="s">
        <v>1573</v>
      </c>
      <c r="AH31" s="615" t="s">
        <v>1583</v>
      </c>
      <c r="AI31" s="80" t="s">
        <v>1589</v>
      </c>
    </row>
    <row r="32" spans="1:37" ht="15" customHeight="1">
      <c r="A32" s="27"/>
      <c r="B32" s="82"/>
      <c r="C32" s="1340"/>
      <c r="D32" s="26"/>
      <c r="E32" s="1329" t="s">
        <v>1922</v>
      </c>
      <c r="F32" s="14"/>
      <c r="G32" s="138"/>
      <c r="H32" s="140"/>
      <c r="I32" s="18"/>
      <c r="J32" s="8" t="str">
        <f t="shared" si="0"/>
        <v/>
      </c>
      <c r="K32" s="9"/>
      <c r="L32" s="78" t="s">
        <v>309</v>
      </c>
      <c r="M32" s="163" t="s">
        <v>298</v>
      </c>
      <c r="N32" s="9"/>
      <c r="O32" s="19" t="str">
        <f t="shared" si="1"/>
        <v/>
      </c>
      <c r="P32" s="675"/>
      <c r="Q32" s="676">
        <v>1.5E-6</v>
      </c>
      <c r="R32" s="716">
        <f t="shared" si="2"/>
        <v>0</v>
      </c>
      <c r="S32" s="680">
        <v>28</v>
      </c>
      <c r="T32" s="717">
        <f t="shared" si="3"/>
        <v>0</v>
      </c>
      <c r="U32" s="108"/>
      <c r="W32" s="3" t="s">
        <v>1537</v>
      </c>
      <c r="X32" s="3" t="s">
        <v>58</v>
      </c>
      <c r="Y32" s="3" t="s">
        <v>1564</v>
      </c>
      <c r="Z32" s="3" t="s">
        <v>332</v>
      </c>
      <c r="AA32" s="3" t="s">
        <v>1605</v>
      </c>
      <c r="AC32" s="3" t="s">
        <v>1537</v>
      </c>
      <c r="AE32" s="3" t="s">
        <v>1535</v>
      </c>
      <c r="AF32" s="3" t="s">
        <v>58</v>
      </c>
      <c r="AG32" s="3" t="s">
        <v>1562</v>
      </c>
      <c r="AH32" s="615" t="s">
        <v>1581</v>
      </c>
      <c r="AI32" s="80" t="s">
        <v>1587</v>
      </c>
    </row>
    <row r="33" spans="1:35" ht="15" customHeight="1">
      <c r="A33" s="27"/>
      <c r="B33" s="82"/>
      <c r="C33" s="1340"/>
      <c r="D33" s="26"/>
      <c r="E33" s="1331"/>
      <c r="F33" s="14"/>
      <c r="G33" s="138"/>
      <c r="H33" s="140"/>
      <c r="I33" s="18"/>
      <c r="J33" s="8" t="str">
        <f t="shared" si="0"/>
        <v/>
      </c>
      <c r="K33" s="9"/>
      <c r="L33" s="78" t="s">
        <v>309</v>
      </c>
      <c r="M33" s="163" t="s">
        <v>298</v>
      </c>
      <c r="N33" s="9"/>
      <c r="O33" s="19" t="str">
        <f t="shared" si="1"/>
        <v/>
      </c>
      <c r="P33" s="675"/>
      <c r="Q33" s="676">
        <v>1.5E-6</v>
      </c>
      <c r="R33" s="716">
        <f t="shared" si="2"/>
        <v>0</v>
      </c>
      <c r="S33" s="680">
        <v>28</v>
      </c>
      <c r="T33" s="717">
        <f t="shared" si="3"/>
        <v>0</v>
      </c>
      <c r="U33" s="108"/>
      <c r="W33" s="3" t="s">
        <v>1538</v>
      </c>
      <c r="X33" s="3" t="s">
        <v>1445</v>
      </c>
      <c r="Y33" s="3" t="s">
        <v>1565</v>
      </c>
      <c r="Z33" s="3" t="s">
        <v>332</v>
      </c>
      <c r="AA33" s="3" t="s">
        <v>1605</v>
      </c>
      <c r="AC33" s="3" t="s">
        <v>1538</v>
      </c>
      <c r="AE33" s="3" t="s">
        <v>1536</v>
      </c>
      <c r="AF33" s="3" t="s">
        <v>1445</v>
      </c>
      <c r="AG33" s="3" t="s">
        <v>1563</v>
      </c>
      <c r="AH33" s="615" t="s">
        <v>1581</v>
      </c>
      <c r="AI33" s="80" t="s">
        <v>1587</v>
      </c>
    </row>
    <row r="34" spans="1:35" ht="15" customHeight="1">
      <c r="A34" s="27"/>
      <c r="B34" s="82"/>
      <c r="C34" s="1340"/>
      <c r="D34" s="26"/>
      <c r="E34" s="1331"/>
      <c r="F34" s="14"/>
      <c r="G34" s="138"/>
      <c r="H34" s="140"/>
      <c r="I34" s="18"/>
      <c r="J34" s="8" t="str">
        <f t="shared" si="0"/>
        <v/>
      </c>
      <c r="K34" s="9"/>
      <c r="L34" s="78" t="s">
        <v>309</v>
      </c>
      <c r="M34" s="163" t="s">
        <v>467</v>
      </c>
      <c r="N34" s="9"/>
      <c r="O34" s="19" t="str">
        <f t="shared" si="1"/>
        <v/>
      </c>
      <c r="P34" s="675"/>
      <c r="Q34" s="676">
        <v>1.5E-6</v>
      </c>
      <c r="R34" s="716">
        <f t="shared" si="2"/>
        <v>0</v>
      </c>
      <c r="S34" s="680">
        <v>28</v>
      </c>
      <c r="T34" s="717">
        <f t="shared" si="3"/>
        <v>0</v>
      </c>
      <c r="U34" s="108"/>
      <c r="W34" s="3" t="s">
        <v>1539</v>
      </c>
      <c r="X34" s="3" t="s">
        <v>1445</v>
      </c>
      <c r="Y34" s="3" t="s">
        <v>1566</v>
      </c>
      <c r="Z34" s="3" t="s">
        <v>332</v>
      </c>
      <c r="AA34" s="3" t="s">
        <v>1605</v>
      </c>
      <c r="AC34" s="3" t="s">
        <v>1539</v>
      </c>
      <c r="AE34" s="3" t="s">
        <v>1537</v>
      </c>
      <c r="AF34" s="3" t="s">
        <v>58</v>
      </c>
      <c r="AG34" s="3" t="s">
        <v>1564</v>
      </c>
      <c r="AH34" s="615" t="s">
        <v>1581</v>
      </c>
      <c r="AI34" s="80" t="s">
        <v>1587</v>
      </c>
    </row>
    <row r="35" spans="1:35" ht="15" customHeight="1">
      <c r="A35" s="27"/>
      <c r="B35" s="82"/>
      <c r="C35" s="1340"/>
      <c r="D35" s="26"/>
      <c r="E35" s="1332"/>
      <c r="F35" s="14"/>
      <c r="G35" s="138"/>
      <c r="H35" s="140"/>
      <c r="I35" s="18"/>
      <c r="J35" s="8" t="str">
        <f t="shared" si="0"/>
        <v/>
      </c>
      <c r="K35" s="9"/>
      <c r="L35" s="78" t="s">
        <v>309</v>
      </c>
      <c r="M35" s="163" t="s">
        <v>466</v>
      </c>
      <c r="N35" s="9"/>
      <c r="O35" s="19" t="str">
        <f t="shared" si="1"/>
        <v/>
      </c>
      <c r="P35" s="675"/>
      <c r="Q35" s="676">
        <v>1.5E-6</v>
      </c>
      <c r="R35" s="716">
        <f t="shared" si="2"/>
        <v>0</v>
      </c>
      <c r="S35" s="680">
        <v>28</v>
      </c>
      <c r="T35" s="717">
        <f t="shared" si="3"/>
        <v>0</v>
      </c>
      <c r="U35" s="108"/>
      <c r="W35" s="3" t="s">
        <v>1504</v>
      </c>
      <c r="X35" s="3" t="s">
        <v>1445</v>
      </c>
      <c r="Y35" s="3" t="s">
        <v>1567</v>
      </c>
      <c r="Z35" s="3" t="s">
        <v>332</v>
      </c>
      <c r="AA35" s="3" t="s">
        <v>1605</v>
      </c>
      <c r="AC35" s="3" t="s">
        <v>1504</v>
      </c>
      <c r="AE35" s="3" t="s">
        <v>1538</v>
      </c>
      <c r="AF35" s="3" t="s">
        <v>1445</v>
      </c>
      <c r="AG35" s="3" t="s">
        <v>1565</v>
      </c>
      <c r="AH35" s="615" t="s">
        <v>1581</v>
      </c>
      <c r="AI35" s="80" t="s">
        <v>1587</v>
      </c>
    </row>
    <row r="36" spans="1:35" ht="15" customHeight="1">
      <c r="A36" s="27"/>
      <c r="B36" s="82"/>
      <c r="C36" s="1340"/>
      <c r="D36" s="26"/>
      <c r="E36" s="1329" t="s">
        <v>1923</v>
      </c>
      <c r="F36" s="14"/>
      <c r="G36" s="138"/>
      <c r="H36" s="140"/>
      <c r="I36" s="18"/>
      <c r="J36" s="8" t="str">
        <f t="shared" si="0"/>
        <v/>
      </c>
      <c r="K36" s="9"/>
      <c r="L36" s="78" t="s">
        <v>309</v>
      </c>
      <c r="M36" s="163" t="s">
        <v>466</v>
      </c>
      <c r="N36" s="9"/>
      <c r="O36" s="19" t="str">
        <f t="shared" si="1"/>
        <v/>
      </c>
      <c r="P36" s="675"/>
      <c r="Q36" s="676">
        <v>2.9E-5</v>
      </c>
      <c r="R36" s="716">
        <f t="shared" si="2"/>
        <v>0</v>
      </c>
      <c r="S36" s="680">
        <v>28</v>
      </c>
      <c r="T36" s="717">
        <f t="shared" si="3"/>
        <v>0</v>
      </c>
      <c r="U36" s="108"/>
      <c r="W36" s="3" t="s">
        <v>1461</v>
      </c>
      <c r="X36" s="3" t="s">
        <v>1445</v>
      </c>
      <c r="Y36" s="3" t="s">
        <v>1568</v>
      </c>
      <c r="Z36" s="3" t="s">
        <v>332</v>
      </c>
      <c r="AA36" s="3" t="s">
        <v>1605</v>
      </c>
      <c r="AC36" s="3" t="s">
        <v>1461</v>
      </c>
      <c r="AE36" s="3" t="s">
        <v>1539</v>
      </c>
      <c r="AF36" s="3" t="s">
        <v>1445</v>
      </c>
      <c r="AG36" s="3" t="s">
        <v>1566</v>
      </c>
      <c r="AH36" s="615" t="s">
        <v>1581</v>
      </c>
      <c r="AI36" s="80" t="s">
        <v>1587</v>
      </c>
    </row>
    <row r="37" spans="1:35" ht="15" customHeight="1">
      <c r="A37" s="27"/>
      <c r="B37" s="82"/>
      <c r="C37" s="1340"/>
      <c r="D37" s="26"/>
      <c r="E37" s="1331"/>
      <c r="F37" s="14"/>
      <c r="G37" s="138"/>
      <c r="H37" s="140"/>
      <c r="I37" s="18"/>
      <c r="J37" s="8" t="str">
        <f t="shared" si="0"/>
        <v/>
      </c>
      <c r="K37" s="9"/>
      <c r="L37" s="78" t="s">
        <v>309</v>
      </c>
      <c r="M37" s="163" t="s">
        <v>466</v>
      </c>
      <c r="N37" s="9"/>
      <c r="O37" s="19" t="str">
        <f t="shared" si="1"/>
        <v/>
      </c>
      <c r="P37" s="675"/>
      <c r="Q37" s="676">
        <v>2.9E-5</v>
      </c>
      <c r="R37" s="716">
        <f t="shared" si="2"/>
        <v>0</v>
      </c>
      <c r="S37" s="680">
        <v>28</v>
      </c>
      <c r="T37" s="717">
        <f t="shared" si="3"/>
        <v>0</v>
      </c>
      <c r="U37" s="108"/>
      <c r="W37" s="3" t="s">
        <v>1505</v>
      </c>
      <c r="X37" s="3" t="s">
        <v>1445</v>
      </c>
      <c r="Y37" s="3" t="s">
        <v>1569</v>
      </c>
      <c r="Z37" s="3" t="s">
        <v>332</v>
      </c>
      <c r="AA37" s="3" t="s">
        <v>1605</v>
      </c>
      <c r="AC37" s="3" t="s">
        <v>1505</v>
      </c>
      <c r="AE37" s="3" t="s">
        <v>1504</v>
      </c>
      <c r="AF37" s="3" t="s">
        <v>1445</v>
      </c>
      <c r="AG37" s="3" t="s">
        <v>1567</v>
      </c>
      <c r="AH37" s="615" t="s">
        <v>1581</v>
      </c>
      <c r="AI37" s="80" t="s">
        <v>1587</v>
      </c>
    </row>
    <row r="38" spans="1:35" ht="15" customHeight="1">
      <c r="A38" s="27"/>
      <c r="B38" s="82"/>
      <c r="C38" s="1340"/>
      <c r="D38" s="26"/>
      <c r="E38" s="1331"/>
      <c r="F38" s="14"/>
      <c r="G38" s="138"/>
      <c r="H38" s="140"/>
      <c r="I38" s="18"/>
      <c r="J38" s="8" t="str">
        <f t="shared" si="0"/>
        <v/>
      </c>
      <c r="K38" s="9"/>
      <c r="L38" s="78" t="s">
        <v>309</v>
      </c>
      <c r="M38" s="163" t="s">
        <v>466</v>
      </c>
      <c r="N38" s="9"/>
      <c r="O38" s="19" t="str">
        <f t="shared" si="1"/>
        <v/>
      </c>
      <c r="P38" s="675"/>
      <c r="Q38" s="676">
        <v>2.9E-5</v>
      </c>
      <c r="R38" s="716">
        <f t="shared" si="2"/>
        <v>0</v>
      </c>
      <c r="S38" s="680">
        <v>28</v>
      </c>
      <c r="T38" s="717">
        <f t="shared" si="3"/>
        <v>0</v>
      </c>
      <c r="U38" s="108"/>
      <c r="W38" s="3" t="s">
        <v>1577</v>
      </c>
      <c r="X38" s="3" t="s">
        <v>1445</v>
      </c>
      <c r="Y38" s="3" t="s">
        <v>1551</v>
      </c>
      <c r="Z38" s="3" t="s">
        <v>332</v>
      </c>
      <c r="AA38" s="3" t="s">
        <v>1605</v>
      </c>
      <c r="AC38" s="3" t="s">
        <v>1577</v>
      </c>
      <c r="AE38" s="3" t="s">
        <v>1461</v>
      </c>
      <c r="AF38" s="3" t="s">
        <v>1445</v>
      </c>
      <c r="AG38" s="3" t="s">
        <v>1568</v>
      </c>
      <c r="AH38" s="615" t="s">
        <v>1581</v>
      </c>
      <c r="AI38" s="80" t="s">
        <v>1587</v>
      </c>
    </row>
    <row r="39" spans="1:35" ht="15" customHeight="1">
      <c r="A39" s="27"/>
      <c r="B39" s="82"/>
      <c r="C39" s="1340"/>
      <c r="D39" s="26"/>
      <c r="E39" s="1332"/>
      <c r="F39" s="14"/>
      <c r="G39" s="138"/>
      <c r="H39" s="140"/>
      <c r="I39" s="18"/>
      <c r="J39" s="8" t="str">
        <f t="shared" si="0"/>
        <v/>
      </c>
      <c r="K39" s="9"/>
      <c r="L39" s="78" t="s">
        <v>309</v>
      </c>
      <c r="M39" s="163" t="s">
        <v>298</v>
      </c>
      <c r="N39" s="9"/>
      <c r="O39" s="19" t="str">
        <f t="shared" si="1"/>
        <v/>
      </c>
      <c r="P39" s="675"/>
      <c r="Q39" s="676">
        <v>2.9E-5</v>
      </c>
      <c r="R39" s="716">
        <f t="shared" si="2"/>
        <v>0</v>
      </c>
      <c r="S39" s="680">
        <v>28</v>
      </c>
      <c r="T39" s="717">
        <f t="shared" si="3"/>
        <v>0</v>
      </c>
      <c r="U39" s="108"/>
      <c r="W39" s="3" t="s">
        <v>1452</v>
      </c>
      <c r="X39" s="3" t="s">
        <v>538</v>
      </c>
      <c r="Y39" s="3" t="s">
        <v>1570</v>
      </c>
      <c r="Z39" s="3" t="s">
        <v>330</v>
      </c>
      <c r="AA39" s="3" t="s">
        <v>2006</v>
      </c>
      <c r="AC39" s="617" t="s">
        <v>1604</v>
      </c>
      <c r="AE39" s="3" t="s">
        <v>1505</v>
      </c>
      <c r="AF39" s="3" t="s">
        <v>1445</v>
      </c>
      <c r="AG39" s="3" t="s">
        <v>1569</v>
      </c>
      <c r="AH39" s="615" t="s">
        <v>1581</v>
      </c>
      <c r="AI39" s="80" t="s">
        <v>1587</v>
      </c>
    </row>
    <row r="40" spans="1:35" ht="15" customHeight="1">
      <c r="A40" s="27"/>
      <c r="B40" s="82"/>
      <c r="C40" s="1340"/>
      <c r="D40" s="26"/>
      <c r="E40" s="1329" t="s">
        <v>1924</v>
      </c>
      <c r="F40" s="14"/>
      <c r="G40" s="138"/>
      <c r="H40" s="140"/>
      <c r="I40" s="18"/>
      <c r="J40" s="8" t="str">
        <f t="shared" si="0"/>
        <v/>
      </c>
      <c r="K40" s="9"/>
      <c r="L40" s="78" t="s">
        <v>309</v>
      </c>
      <c r="M40" s="163" t="s">
        <v>298</v>
      </c>
      <c r="N40" s="9"/>
      <c r="O40" s="19" t="str">
        <f t="shared" si="1"/>
        <v/>
      </c>
      <c r="P40" s="675"/>
      <c r="Q40" s="676">
        <v>6.6000000000000003E-6</v>
      </c>
      <c r="R40" s="716">
        <f t="shared" si="2"/>
        <v>0</v>
      </c>
      <c r="S40" s="680">
        <v>28</v>
      </c>
      <c r="T40" s="717">
        <f t="shared" si="3"/>
        <v>0</v>
      </c>
      <c r="U40" s="108"/>
      <c r="W40" s="3" t="s">
        <v>1453</v>
      </c>
      <c r="X40" s="3" t="s">
        <v>538</v>
      </c>
      <c r="Y40" s="3" t="s">
        <v>539</v>
      </c>
      <c r="Z40" s="3" t="s">
        <v>330</v>
      </c>
      <c r="AA40" s="3" t="s">
        <v>2006</v>
      </c>
      <c r="AC40" s="3" t="s">
        <v>540</v>
      </c>
      <c r="AE40" s="3" t="s">
        <v>1577</v>
      </c>
      <c r="AF40" s="3" t="s">
        <v>1445</v>
      </c>
      <c r="AG40" s="3" t="s">
        <v>1551</v>
      </c>
      <c r="AH40" s="615" t="s">
        <v>1581</v>
      </c>
      <c r="AI40" s="80" t="s">
        <v>1587</v>
      </c>
    </row>
    <row r="41" spans="1:35" ht="15" customHeight="1">
      <c r="A41" s="27"/>
      <c r="B41" s="82"/>
      <c r="C41" s="1340"/>
      <c r="D41" s="26"/>
      <c r="E41" s="1331"/>
      <c r="F41" s="14"/>
      <c r="G41" s="138"/>
      <c r="H41" s="140"/>
      <c r="I41" s="18"/>
      <c r="J41" s="8" t="str">
        <f t="shared" ref="J41:J64" si="4">IF(G41="","",VLOOKUP(G41,$AE$10:$AG$74,2,FALSE))</f>
        <v/>
      </c>
      <c r="K41" s="9"/>
      <c r="L41" s="78" t="s">
        <v>309</v>
      </c>
      <c r="M41" s="163" t="s">
        <v>298</v>
      </c>
      <c r="N41" s="9"/>
      <c r="O41" s="19" t="str">
        <f t="shared" ref="O41:O64" si="5">IF(G41="","",VLOOKUP(G41,$AE$10:$AG$74,3,FALSE))</f>
        <v/>
      </c>
      <c r="P41" s="675"/>
      <c r="Q41" s="676">
        <v>6.6000000000000003E-6</v>
      </c>
      <c r="R41" s="716">
        <f t="shared" si="2"/>
        <v>0</v>
      </c>
      <c r="S41" s="680">
        <v>28</v>
      </c>
      <c r="T41" s="717">
        <f t="shared" si="3"/>
        <v>0</v>
      </c>
      <c r="U41" s="108"/>
      <c r="W41" s="3" t="s">
        <v>1454</v>
      </c>
      <c r="X41" s="3" t="s">
        <v>538</v>
      </c>
      <c r="Y41" s="3" t="s">
        <v>1571</v>
      </c>
      <c r="Z41" s="3" t="s">
        <v>330</v>
      </c>
      <c r="AA41" s="3" t="s">
        <v>2006</v>
      </c>
      <c r="AC41" s="3" t="s">
        <v>1469</v>
      </c>
      <c r="AE41" s="3" t="s">
        <v>1473</v>
      </c>
      <c r="AF41" s="3" t="s">
        <v>1445</v>
      </c>
      <c r="AG41" s="3" t="s">
        <v>1576</v>
      </c>
      <c r="AH41" s="615" t="s">
        <v>1472</v>
      </c>
      <c r="AI41" s="80" t="s">
        <v>1592</v>
      </c>
    </row>
    <row r="42" spans="1:35" ht="15" customHeight="1">
      <c r="A42" s="27"/>
      <c r="B42" s="82"/>
      <c r="C42" s="1340"/>
      <c r="D42" s="26"/>
      <c r="E42" s="1331"/>
      <c r="F42" s="14"/>
      <c r="G42" s="138"/>
      <c r="H42" s="140"/>
      <c r="I42" s="18"/>
      <c r="J42" s="8" t="str">
        <f t="shared" si="4"/>
        <v/>
      </c>
      <c r="K42" s="9"/>
      <c r="L42" s="78" t="s">
        <v>309</v>
      </c>
      <c r="M42" s="163" t="s">
        <v>468</v>
      </c>
      <c r="N42" s="9"/>
      <c r="O42" s="19" t="str">
        <f t="shared" si="5"/>
        <v/>
      </c>
      <c r="P42" s="675"/>
      <c r="Q42" s="676">
        <v>6.6000000000000003E-6</v>
      </c>
      <c r="R42" s="716">
        <f t="shared" si="2"/>
        <v>0</v>
      </c>
      <c r="S42" s="680">
        <v>28</v>
      </c>
      <c r="T42" s="717">
        <f t="shared" si="3"/>
        <v>0</v>
      </c>
      <c r="U42" s="108"/>
      <c r="W42" s="3" t="s">
        <v>1455</v>
      </c>
      <c r="X42" s="3" t="s">
        <v>538</v>
      </c>
      <c r="Y42" s="3" t="s">
        <v>1572</v>
      </c>
      <c r="Z42" s="3" t="s">
        <v>330</v>
      </c>
      <c r="AA42" s="3" t="s">
        <v>2006</v>
      </c>
      <c r="AC42" s="3" t="s">
        <v>1468</v>
      </c>
      <c r="AE42" s="3" t="s">
        <v>1528</v>
      </c>
      <c r="AF42" s="3" t="s">
        <v>59</v>
      </c>
      <c r="AG42" s="3" t="s">
        <v>1552</v>
      </c>
      <c r="AH42" s="615" t="s">
        <v>1594</v>
      </c>
      <c r="AI42" s="80" t="s">
        <v>1585</v>
      </c>
    </row>
    <row r="43" spans="1:35" ht="15" customHeight="1">
      <c r="A43" s="27"/>
      <c r="B43" s="82"/>
      <c r="C43" s="1340"/>
      <c r="D43" s="26"/>
      <c r="E43" s="1332"/>
      <c r="F43" s="14"/>
      <c r="G43" s="138"/>
      <c r="H43" s="140"/>
      <c r="I43" s="18"/>
      <c r="J43" s="8" t="str">
        <f t="shared" si="4"/>
        <v/>
      </c>
      <c r="K43" s="9"/>
      <c r="L43" s="78" t="s">
        <v>309</v>
      </c>
      <c r="M43" s="163" t="s">
        <v>298</v>
      </c>
      <c r="N43" s="9"/>
      <c r="O43" s="19" t="str">
        <f t="shared" si="5"/>
        <v/>
      </c>
      <c r="P43" s="675"/>
      <c r="Q43" s="676">
        <v>6.6000000000000003E-6</v>
      </c>
      <c r="R43" s="716">
        <f t="shared" si="2"/>
        <v>0</v>
      </c>
      <c r="S43" s="680">
        <v>28</v>
      </c>
      <c r="T43" s="717">
        <f t="shared" si="3"/>
        <v>0</v>
      </c>
      <c r="U43" s="108"/>
      <c r="W43" s="3" t="s">
        <v>1456</v>
      </c>
      <c r="X43" s="3" t="s">
        <v>538</v>
      </c>
      <c r="Y43" s="3" t="s">
        <v>1572</v>
      </c>
      <c r="Z43" s="3" t="s">
        <v>330</v>
      </c>
      <c r="AA43" s="3" t="s">
        <v>2006</v>
      </c>
      <c r="AC43" s="3" t="s">
        <v>1473</v>
      </c>
      <c r="AE43" s="3" t="s">
        <v>1529</v>
      </c>
      <c r="AF43" s="3" t="s">
        <v>59</v>
      </c>
      <c r="AG43" s="3" t="s">
        <v>1553</v>
      </c>
      <c r="AH43" s="615" t="s">
        <v>1594</v>
      </c>
      <c r="AI43" s="80" t="s">
        <v>1585</v>
      </c>
    </row>
    <row r="44" spans="1:35" ht="15" customHeight="1">
      <c r="A44" s="27"/>
      <c r="B44" s="82"/>
      <c r="C44" s="1340"/>
      <c r="D44" s="26"/>
      <c r="E44" s="1329" t="s">
        <v>1925</v>
      </c>
      <c r="F44" s="14"/>
      <c r="G44" s="138"/>
      <c r="H44" s="140"/>
      <c r="I44" s="18"/>
      <c r="J44" s="8" t="str">
        <f t="shared" si="4"/>
        <v/>
      </c>
      <c r="K44" s="9"/>
      <c r="L44" s="78" t="s">
        <v>309</v>
      </c>
      <c r="M44" s="163" t="s">
        <v>298</v>
      </c>
      <c r="N44" s="9"/>
      <c r="O44" s="19" t="str">
        <f t="shared" si="5"/>
        <v/>
      </c>
      <c r="P44" s="675"/>
      <c r="Q44" s="718" t="str">
        <f>IF(G44="","",IF(VLOOKUP(G44,$W$10:$AA$74,5,FALSE)="固体化石燃料",$AG$68,IF(VLOOKUP(G44,$W$10:$AA$74,5,FALSE)="廃棄物",$AG$68,IF(VLOOKUP(G44,$W$10:$AA$74,5,FALSE)="液体化石燃料",$AG$69,IF(VLOOKUP(G44,$W$10:$AA$74,5,FALSE)="気体化石燃料",$AG$70)))))</f>
        <v/>
      </c>
      <c r="R44" s="716">
        <f t="shared" si="2"/>
        <v>0</v>
      </c>
      <c r="S44" s="680">
        <v>28</v>
      </c>
      <c r="T44" s="717">
        <f t="shared" si="3"/>
        <v>0</v>
      </c>
      <c r="U44" s="108"/>
      <c r="W44" s="3" t="s">
        <v>1540</v>
      </c>
      <c r="X44" s="3" t="s">
        <v>59</v>
      </c>
      <c r="Y44" s="3" t="s">
        <v>1561</v>
      </c>
      <c r="Z44" s="3" t="s">
        <v>331</v>
      </c>
      <c r="AA44" s="3" t="s">
        <v>2006</v>
      </c>
      <c r="AC44" s="3" t="s">
        <v>1474</v>
      </c>
      <c r="AE44" s="3" t="s">
        <v>1530</v>
      </c>
      <c r="AF44" s="3" t="s">
        <v>59</v>
      </c>
      <c r="AG44" s="3" t="s">
        <v>1554</v>
      </c>
      <c r="AH44" s="615" t="s">
        <v>1580</v>
      </c>
      <c r="AI44" s="80" t="s">
        <v>1586</v>
      </c>
    </row>
    <row r="45" spans="1:35" ht="15" customHeight="1">
      <c r="A45" s="27"/>
      <c r="B45" s="82"/>
      <c r="C45" s="1340"/>
      <c r="D45" s="26"/>
      <c r="E45" s="1331"/>
      <c r="F45" s="14"/>
      <c r="G45" s="138"/>
      <c r="H45" s="140"/>
      <c r="I45" s="18"/>
      <c r="J45" s="8" t="str">
        <f t="shared" si="4"/>
        <v/>
      </c>
      <c r="K45" s="9"/>
      <c r="L45" s="78" t="s">
        <v>309</v>
      </c>
      <c r="M45" s="163" t="s">
        <v>298</v>
      </c>
      <c r="N45" s="9"/>
      <c r="O45" s="19" t="str">
        <f t="shared" si="5"/>
        <v/>
      </c>
      <c r="P45" s="675"/>
      <c r="Q45" s="718" t="str">
        <f>IF(G45="","",IF(VLOOKUP(G45,$W$10:$AA$74,5,FALSE)="固体化石燃料",$AG$68,IF(VLOOKUP(G45,$W$10:$AA$74,5,FALSE)="廃棄物",$AG$68,IF(VLOOKUP(G45,$W$10:$AA$74,5,FALSE)="液体化石燃料",$AG$69,IF(VLOOKUP(G45,$W$10:$AA$74,5,FALSE)="気体化石燃料",$AG$70)))))</f>
        <v/>
      </c>
      <c r="R45" s="716">
        <f t="shared" si="2"/>
        <v>0</v>
      </c>
      <c r="S45" s="680">
        <v>28</v>
      </c>
      <c r="T45" s="717">
        <f t="shared" si="3"/>
        <v>0</v>
      </c>
      <c r="U45" s="108"/>
      <c r="W45" s="3" t="s">
        <v>1541</v>
      </c>
      <c r="X45" s="3" t="s">
        <v>59</v>
      </c>
      <c r="Y45" s="3" t="s">
        <v>1558</v>
      </c>
      <c r="Z45" s="3" t="s">
        <v>331</v>
      </c>
      <c r="AA45" s="3" t="s">
        <v>2006</v>
      </c>
      <c r="AC45" s="617" t="s">
        <v>2006</v>
      </c>
      <c r="AE45" s="3" t="s">
        <v>1531</v>
      </c>
      <c r="AF45" s="3" t="s">
        <v>59</v>
      </c>
      <c r="AG45" s="3" t="s">
        <v>1555</v>
      </c>
      <c r="AH45" s="615" t="s">
        <v>1580</v>
      </c>
      <c r="AI45" s="80" t="s">
        <v>1586</v>
      </c>
    </row>
    <row r="46" spans="1:35" ht="15" customHeight="1">
      <c r="A46" s="27"/>
      <c r="B46" s="82"/>
      <c r="C46" s="1340"/>
      <c r="D46" s="26"/>
      <c r="E46" s="1331"/>
      <c r="F46" s="14"/>
      <c r="G46" s="138"/>
      <c r="H46" s="140"/>
      <c r="I46" s="18"/>
      <c r="J46" s="8" t="str">
        <f t="shared" si="4"/>
        <v/>
      </c>
      <c r="K46" s="9"/>
      <c r="L46" s="78" t="s">
        <v>309</v>
      </c>
      <c r="M46" s="163" t="s">
        <v>298</v>
      </c>
      <c r="N46" s="9"/>
      <c r="O46" s="19" t="str">
        <f t="shared" si="5"/>
        <v/>
      </c>
      <c r="P46" s="675"/>
      <c r="Q46" s="718" t="str">
        <f>IF(G46="","",IF(VLOOKUP(G46,$W$10:$AA$74,5,FALSE)="固体化石燃料",$AG$68,IF(VLOOKUP(G46,$W$10:$AA$74,5,FALSE)="廃棄物",$AG$68,IF(VLOOKUP(G46,$W$10:$AA$74,5,FALSE)="液体化石燃料",$AG$69,IF(VLOOKUP(G46,$W$10:$AA$74,5,FALSE)="気体化石燃料",$AG$70)))))</f>
        <v/>
      </c>
      <c r="R46" s="716">
        <f t="shared" si="2"/>
        <v>0</v>
      </c>
      <c r="S46" s="680">
        <v>28</v>
      </c>
      <c r="T46" s="717">
        <f t="shared" si="3"/>
        <v>0</v>
      </c>
      <c r="U46" s="108"/>
      <c r="W46" s="3" t="s">
        <v>540</v>
      </c>
      <c r="X46" s="3" t="s">
        <v>538</v>
      </c>
      <c r="Y46" s="3" t="s">
        <v>1573</v>
      </c>
      <c r="Z46" s="3" t="s">
        <v>330</v>
      </c>
      <c r="AA46" s="3" t="s">
        <v>1604</v>
      </c>
      <c r="AC46" s="3" t="s">
        <v>1452</v>
      </c>
      <c r="AE46" s="3" t="s">
        <v>1459</v>
      </c>
      <c r="AF46" s="3" t="s">
        <v>59</v>
      </c>
      <c r="AG46" s="3" t="s">
        <v>1556</v>
      </c>
      <c r="AH46" s="615" t="s">
        <v>1580</v>
      </c>
      <c r="AI46" s="80" t="s">
        <v>1586</v>
      </c>
    </row>
    <row r="47" spans="1:35" ht="15" customHeight="1">
      <c r="A47" s="27"/>
      <c r="B47" s="82"/>
      <c r="C47" s="1340"/>
      <c r="D47" s="26"/>
      <c r="E47" s="1332"/>
      <c r="F47" s="14"/>
      <c r="G47" s="138"/>
      <c r="H47" s="140"/>
      <c r="I47" s="18"/>
      <c r="J47" s="8" t="str">
        <f t="shared" si="4"/>
        <v/>
      </c>
      <c r="K47" s="9"/>
      <c r="L47" s="78" t="s">
        <v>309</v>
      </c>
      <c r="M47" s="163" t="s">
        <v>298</v>
      </c>
      <c r="N47" s="9"/>
      <c r="O47" s="19" t="str">
        <f t="shared" si="5"/>
        <v/>
      </c>
      <c r="P47" s="675"/>
      <c r="Q47" s="718" t="str">
        <f>IF(G47="","",IF(VLOOKUP(G47,$W$10:$AA$74,5,FALSE)="固体化石燃料",$AG$68,IF(VLOOKUP(G47,$W$10:$AA$74,5,FALSE)="廃棄物",$AG$68,IF(VLOOKUP(G47,$W$10:$AA$74,5,FALSE)="液体化石燃料",$AG$69,IF(VLOOKUP(G47,$W$10:$AA$74,5,FALSE)="気体化石燃料",$AG$70)))))</f>
        <v/>
      </c>
      <c r="R47" s="716">
        <f t="shared" si="2"/>
        <v>0</v>
      </c>
      <c r="S47" s="680">
        <v>28</v>
      </c>
      <c r="T47" s="717">
        <f t="shared" si="3"/>
        <v>0</v>
      </c>
      <c r="U47" s="108"/>
      <c r="W47" s="3" t="s">
        <v>1469</v>
      </c>
      <c r="X47" s="3" t="s">
        <v>538</v>
      </c>
      <c r="Y47" s="3" t="s">
        <v>1574</v>
      </c>
      <c r="Z47" s="3" t="s">
        <v>330</v>
      </c>
      <c r="AA47" s="3" t="s">
        <v>1604</v>
      </c>
      <c r="AC47" s="3" t="s">
        <v>1453</v>
      </c>
      <c r="AE47" s="3" t="s">
        <v>336</v>
      </c>
      <c r="AF47" s="3" t="s">
        <v>59</v>
      </c>
      <c r="AG47" s="3" t="s">
        <v>1557</v>
      </c>
      <c r="AH47" s="615" t="s">
        <v>1580</v>
      </c>
      <c r="AI47" s="80" t="s">
        <v>1586</v>
      </c>
    </row>
    <row r="48" spans="1:35" ht="15" customHeight="1">
      <c r="A48" s="27"/>
      <c r="B48" s="82"/>
      <c r="C48" s="1340"/>
      <c r="D48" s="26"/>
      <c r="E48" s="1329" t="s">
        <v>2037</v>
      </c>
      <c r="F48" s="14"/>
      <c r="G48" s="138"/>
      <c r="H48" s="140"/>
      <c r="I48" s="18"/>
      <c r="J48" s="8" t="str">
        <f t="shared" si="4"/>
        <v/>
      </c>
      <c r="K48" s="9"/>
      <c r="L48" s="78" t="s">
        <v>309</v>
      </c>
      <c r="M48" s="163" t="s">
        <v>298</v>
      </c>
      <c r="N48" s="9"/>
      <c r="O48" s="19" t="str">
        <f t="shared" si="5"/>
        <v/>
      </c>
      <c r="P48" s="675"/>
      <c r="Q48" s="676">
        <v>8.0999999999999997E-7</v>
      </c>
      <c r="R48" s="716">
        <f t="shared" si="2"/>
        <v>0</v>
      </c>
      <c r="S48" s="680">
        <v>28</v>
      </c>
      <c r="T48" s="717">
        <f>IF(ISERROR(R48*S48),0,ROUND(R48*S48,1))</f>
        <v>0</v>
      </c>
      <c r="U48" s="108"/>
      <c r="W48" s="3" t="s">
        <v>1468</v>
      </c>
      <c r="X48" s="3" t="s">
        <v>538</v>
      </c>
      <c r="Y48" s="3" t="s">
        <v>1575</v>
      </c>
      <c r="Z48" s="3" t="s">
        <v>330</v>
      </c>
      <c r="AA48" s="3" t="s">
        <v>1604</v>
      </c>
      <c r="AC48" s="3" t="s">
        <v>1454</v>
      </c>
      <c r="AE48" s="3" t="s">
        <v>1532</v>
      </c>
      <c r="AF48" s="3" t="s">
        <v>59</v>
      </c>
      <c r="AG48" s="3" t="s">
        <v>1558</v>
      </c>
      <c r="AH48" s="615" t="s">
        <v>1580</v>
      </c>
      <c r="AI48" s="80" t="s">
        <v>1586</v>
      </c>
    </row>
    <row r="49" spans="1:35" ht="15" customHeight="1">
      <c r="A49" s="27"/>
      <c r="B49" s="82"/>
      <c r="C49" s="1340"/>
      <c r="D49" s="26"/>
      <c r="E49" s="1331"/>
      <c r="F49" s="14"/>
      <c r="G49" s="291"/>
      <c r="H49" s="140"/>
      <c r="I49" s="18"/>
      <c r="J49" s="8" t="str">
        <f t="shared" si="4"/>
        <v/>
      </c>
      <c r="K49" s="9"/>
      <c r="L49" s="78" t="s">
        <v>309</v>
      </c>
      <c r="M49" s="163" t="s">
        <v>298</v>
      </c>
      <c r="N49" s="9"/>
      <c r="O49" s="19" t="str">
        <f t="shared" si="5"/>
        <v/>
      </c>
      <c r="P49" s="675"/>
      <c r="Q49" s="676">
        <v>8.0999999999999997E-7</v>
      </c>
      <c r="R49" s="716">
        <f t="shared" si="2"/>
        <v>0</v>
      </c>
      <c r="S49" s="680">
        <v>28</v>
      </c>
      <c r="T49" s="717">
        <f>IF(ISERROR(R49*S49),0,ROUND(R49*S49,1))</f>
        <v>0</v>
      </c>
      <c r="U49" s="108"/>
      <c r="W49" s="3" t="s">
        <v>1473</v>
      </c>
      <c r="X49" s="3" t="s">
        <v>1445</v>
      </c>
      <c r="Y49" s="3" t="s">
        <v>1576</v>
      </c>
      <c r="Z49" s="3" t="s">
        <v>332</v>
      </c>
      <c r="AA49" s="3" t="s">
        <v>1604</v>
      </c>
      <c r="AC49" s="3" t="s">
        <v>1455</v>
      </c>
      <c r="AE49" s="3" t="s">
        <v>1533</v>
      </c>
      <c r="AF49" s="3" t="s">
        <v>59</v>
      </c>
      <c r="AG49" s="3" t="s">
        <v>1559</v>
      </c>
      <c r="AH49" s="615" t="s">
        <v>1580</v>
      </c>
      <c r="AI49" s="80" t="s">
        <v>1586</v>
      </c>
    </row>
    <row r="50" spans="1:35" ht="15" customHeight="1">
      <c r="A50" s="27"/>
      <c r="B50" s="82"/>
      <c r="C50" s="1340"/>
      <c r="D50" s="26"/>
      <c r="E50" s="1331"/>
      <c r="F50" s="14"/>
      <c r="G50" s="291"/>
      <c r="H50" s="140"/>
      <c r="I50" s="18"/>
      <c r="J50" s="8" t="str">
        <f t="shared" si="4"/>
        <v/>
      </c>
      <c r="K50" s="9"/>
      <c r="L50" s="78" t="s">
        <v>309</v>
      </c>
      <c r="M50" s="163" t="s">
        <v>468</v>
      </c>
      <c r="N50" s="9"/>
      <c r="O50" s="19" t="str">
        <f t="shared" si="5"/>
        <v/>
      </c>
      <c r="P50" s="675"/>
      <c r="Q50" s="676">
        <v>8.0999999999999997E-7</v>
      </c>
      <c r="R50" s="716">
        <f t="shared" si="2"/>
        <v>0</v>
      </c>
      <c r="S50" s="680">
        <v>28</v>
      </c>
      <c r="T50" s="717">
        <f>IF(ISERROR(R50*S50),0,ROUND(R50*S50,1))</f>
        <v>0</v>
      </c>
      <c r="U50" s="108"/>
      <c r="W50" s="3" t="s">
        <v>1474</v>
      </c>
      <c r="X50" s="3" t="s">
        <v>538</v>
      </c>
      <c r="Y50" s="3" t="s">
        <v>1573</v>
      </c>
      <c r="Z50" s="3" t="s">
        <v>330</v>
      </c>
      <c r="AA50" s="3" t="s">
        <v>1604</v>
      </c>
      <c r="AC50" s="3" t="s">
        <v>1456</v>
      </c>
      <c r="AE50" s="3" t="s">
        <v>1534</v>
      </c>
      <c r="AF50" s="3" t="s">
        <v>59</v>
      </c>
      <c r="AG50" s="3" t="s">
        <v>1560</v>
      </c>
      <c r="AH50" s="615" t="s">
        <v>1594</v>
      </c>
      <c r="AI50" s="80" t="s">
        <v>1585</v>
      </c>
    </row>
    <row r="51" spans="1:35" ht="15" customHeight="1">
      <c r="A51" s="27"/>
      <c r="B51" s="82"/>
      <c r="C51" s="1340"/>
      <c r="D51" s="26"/>
      <c r="E51" s="1332"/>
      <c r="F51" s="14"/>
      <c r="G51" s="291"/>
      <c r="H51" s="140"/>
      <c r="I51" s="18"/>
      <c r="J51" s="8" t="str">
        <f t="shared" si="4"/>
        <v/>
      </c>
      <c r="K51" s="9"/>
      <c r="L51" s="78" t="s">
        <v>309</v>
      </c>
      <c r="M51" s="163" t="s">
        <v>468</v>
      </c>
      <c r="N51" s="9"/>
      <c r="O51" s="19" t="str">
        <f t="shared" si="5"/>
        <v/>
      </c>
      <c r="P51" s="675"/>
      <c r="Q51" s="676">
        <v>8.0999999999999997E-7</v>
      </c>
      <c r="R51" s="716">
        <f t="shared" si="2"/>
        <v>0</v>
      </c>
      <c r="S51" s="680">
        <v>28</v>
      </c>
      <c r="T51" s="717">
        <f t="shared" si="3"/>
        <v>0</v>
      </c>
      <c r="U51" s="108"/>
      <c r="AC51" s="3" t="s">
        <v>1540</v>
      </c>
      <c r="AE51" s="3" t="s">
        <v>1460</v>
      </c>
      <c r="AF51" s="3" t="s">
        <v>59</v>
      </c>
      <c r="AG51" s="3" t="s">
        <v>1561</v>
      </c>
      <c r="AH51" s="615" t="s">
        <v>1580</v>
      </c>
      <c r="AI51" s="80" t="s">
        <v>1586</v>
      </c>
    </row>
    <row r="52" spans="1:35" ht="15" customHeight="1">
      <c r="A52" s="27"/>
      <c r="B52" s="82"/>
      <c r="C52" s="1340"/>
      <c r="D52" s="26"/>
      <c r="E52" s="1329" t="s">
        <v>2038</v>
      </c>
      <c r="F52" s="14"/>
      <c r="G52" s="291"/>
      <c r="H52" s="140"/>
      <c r="I52" s="18"/>
      <c r="J52" s="8" t="str">
        <f t="shared" si="4"/>
        <v/>
      </c>
      <c r="K52" s="9"/>
      <c r="L52" s="78" t="s">
        <v>309</v>
      </c>
      <c r="M52" s="163" t="s">
        <v>468</v>
      </c>
      <c r="N52" s="9"/>
      <c r="O52" s="19" t="str">
        <f t="shared" si="5"/>
        <v/>
      </c>
      <c r="P52" s="675"/>
      <c r="Q52" s="676">
        <v>6.9999999999999997E-7</v>
      </c>
      <c r="R52" s="716">
        <f t="shared" si="2"/>
        <v>0</v>
      </c>
      <c r="S52" s="680">
        <v>28</v>
      </c>
      <c r="T52" s="717">
        <f t="shared" si="3"/>
        <v>0</v>
      </c>
      <c r="U52" s="108"/>
      <c r="AC52" s="3" t="s">
        <v>1541</v>
      </c>
      <c r="AE52" s="3" t="s">
        <v>1540</v>
      </c>
      <c r="AF52" s="3" t="s">
        <v>59</v>
      </c>
      <c r="AG52" s="3" t="s">
        <v>1561</v>
      </c>
      <c r="AH52" s="615" t="s">
        <v>1580</v>
      </c>
      <c r="AI52" s="80" t="s">
        <v>1586</v>
      </c>
    </row>
    <row r="53" spans="1:35" ht="15" customHeight="1">
      <c r="A53" s="27"/>
      <c r="B53" s="82"/>
      <c r="C53" s="1340"/>
      <c r="D53" s="26"/>
      <c r="E53" s="1331"/>
      <c r="F53" s="14"/>
      <c r="G53" s="291"/>
      <c r="H53" s="140"/>
      <c r="I53" s="18"/>
      <c r="J53" s="8" t="str">
        <f t="shared" si="4"/>
        <v/>
      </c>
      <c r="K53" s="9"/>
      <c r="L53" s="78" t="s">
        <v>309</v>
      </c>
      <c r="M53" s="163" t="s">
        <v>468</v>
      </c>
      <c r="N53" s="9"/>
      <c r="O53" s="19" t="str">
        <f t="shared" si="5"/>
        <v/>
      </c>
      <c r="P53" s="675"/>
      <c r="Q53" s="676">
        <v>6.9999999999999997E-7</v>
      </c>
      <c r="R53" s="716">
        <f t="shared" si="2"/>
        <v>0</v>
      </c>
      <c r="S53" s="680">
        <v>28</v>
      </c>
      <c r="T53" s="717">
        <f t="shared" si="3"/>
        <v>0</v>
      </c>
      <c r="U53" s="108"/>
      <c r="AE53" s="3" t="s">
        <v>1541</v>
      </c>
      <c r="AF53" s="3" t="s">
        <v>59</v>
      </c>
      <c r="AG53" s="3" t="s">
        <v>1558</v>
      </c>
      <c r="AH53" s="615" t="s">
        <v>1580</v>
      </c>
      <c r="AI53" s="80" t="s">
        <v>1586</v>
      </c>
    </row>
    <row r="54" spans="1:35" ht="15" customHeight="1">
      <c r="A54" s="27"/>
      <c r="B54" s="82"/>
      <c r="C54" s="1340"/>
      <c r="D54" s="26"/>
      <c r="E54" s="1331"/>
      <c r="F54" s="14"/>
      <c r="G54" s="291"/>
      <c r="H54" s="140"/>
      <c r="I54" s="18"/>
      <c r="J54" s="8" t="str">
        <f t="shared" si="4"/>
        <v/>
      </c>
      <c r="K54" s="9"/>
      <c r="L54" s="78" t="s">
        <v>309</v>
      </c>
      <c r="M54" s="163" t="s">
        <v>468</v>
      </c>
      <c r="N54" s="9"/>
      <c r="O54" s="19" t="str">
        <f t="shared" si="5"/>
        <v/>
      </c>
      <c r="P54" s="675"/>
      <c r="Q54" s="676">
        <v>6.9999999999999997E-7</v>
      </c>
      <c r="R54" s="716">
        <f t="shared" si="2"/>
        <v>0</v>
      </c>
      <c r="S54" s="680">
        <v>28</v>
      </c>
      <c r="T54" s="717">
        <f t="shared" si="3"/>
        <v>0</v>
      </c>
      <c r="U54" s="108"/>
    </row>
    <row r="55" spans="1:35" ht="15" customHeight="1">
      <c r="A55" s="27"/>
      <c r="B55" s="82"/>
      <c r="C55" s="1340"/>
      <c r="D55" s="26"/>
      <c r="E55" s="1332"/>
      <c r="F55" s="14"/>
      <c r="G55" s="291"/>
      <c r="H55" s="140"/>
      <c r="I55" s="18"/>
      <c r="J55" s="8" t="str">
        <f t="shared" si="4"/>
        <v/>
      </c>
      <c r="K55" s="9"/>
      <c r="L55" s="78" t="s">
        <v>309</v>
      </c>
      <c r="M55" s="163" t="s">
        <v>468</v>
      </c>
      <c r="N55" s="9"/>
      <c r="O55" s="19" t="str">
        <f t="shared" si="5"/>
        <v/>
      </c>
      <c r="P55" s="675"/>
      <c r="Q55" s="676">
        <v>6.9999999999999997E-7</v>
      </c>
      <c r="R55" s="716">
        <f t="shared" si="2"/>
        <v>0</v>
      </c>
      <c r="S55" s="680">
        <v>28</v>
      </c>
      <c r="T55" s="717">
        <f t="shared" si="3"/>
        <v>0</v>
      </c>
      <c r="U55" s="108"/>
    </row>
    <row r="56" spans="1:35" ht="15" customHeight="1">
      <c r="A56" s="27"/>
      <c r="B56" s="82"/>
      <c r="C56" s="1340"/>
      <c r="D56" s="26"/>
      <c r="E56" s="1329" t="s">
        <v>2039</v>
      </c>
      <c r="F56" s="14"/>
      <c r="G56" s="291"/>
      <c r="H56" s="140"/>
      <c r="I56" s="18"/>
      <c r="J56" s="8" t="str">
        <f t="shared" si="4"/>
        <v/>
      </c>
      <c r="K56" s="9"/>
      <c r="L56" s="78" t="s">
        <v>309</v>
      </c>
      <c r="M56" s="163" t="s">
        <v>468</v>
      </c>
      <c r="N56" s="9"/>
      <c r="O56" s="19" t="str">
        <f t="shared" si="5"/>
        <v/>
      </c>
      <c r="P56" s="675"/>
      <c r="Q56" s="676">
        <v>5.3999999999999998E-5</v>
      </c>
      <c r="R56" s="716">
        <f t="shared" si="2"/>
        <v>0</v>
      </c>
      <c r="S56" s="680">
        <v>28</v>
      </c>
      <c r="T56" s="717">
        <f t="shared" si="3"/>
        <v>0</v>
      </c>
      <c r="U56" s="108"/>
      <c r="AE56" s="1328" t="s">
        <v>2004</v>
      </c>
      <c r="AF56" s="886"/>
    </row>
    <row r="57" spans="1:35" ht="15" customHeight="1">
      <c r="A57" s="27"/>
      <c r="B57" s="82"/>
      <c r="C57" s="1340"/>
      <c r="D57" s="26"/>
      <c r="E57" s="1331"/>
      <c r="F57" s="14"/>
      <c r="G57" s="291"/>
      <c r="H57" s="140"/>
      <c r="I57" s="18"/>
      <c r="J57" s="8" t="str">
        <f t="shared" si="4"/>
        <v/>
      </c>
      <c r="K57" s="9"/>
      <c r="L57" s="78" t="s">
        <v>309</v>
      </c>
      <c r="M57" s="163" t="s">
        <v>468</v>
      </c>
      <c r="N57" s="9"/>
      <c r="O57" s="19" t="str">
        <f t="shared" si="5"/>
        <v/>
      </c>
      <c r="P57" s="675"/>
      <c r="Q57" s="676">
        <v>5.3999999999999998E-5</v>
      </c>
      <c r="R57" s="716">
        <f t="shared" si="2"/>
        <v>0</v>
      </c>
      <c r="S57" s="680">
        <v>28</v>
      </c>
      <c r="T57" s="717">
        <f t="shared" si="3"/>
        <v>0</v>
      </c>
      <c r="U57" s="108"/>
      <c r="AE57" s="3" t="s">
        <v>1603</v>
      </c>
      <c r="AF57" s="3" t="s">
        <v>2012</v>
      </c>
    </row>
    <row r="58" spans="1:35" ht="15" customHeight="1">
      <c r="A58" s="27"/>
      <c r="B58" s="82"/>
      <c r="C58" s="1340"/>
      <c r="D58" s="26"/>
      <c r="E58" s="1331"/>
      <c r="F58" s="14"/>
      <c r="G58" s="291"/>
      <c r="H58" s="140"/>
      <c r="I58" s="18"/>
      <c r="J58" s="8" t="str">
        <f t="shared" si="4"/>
        <v/>
      </c>
      <c r="K58" s="9"/>
      <c r="L58" s="78" t="s">
        <v>309</v>
      </c>
      <c r="M58" s="163" t="s">
        <v>468</v>
      </c>
      <c r="N58" s="9"/>
      <c r="O58" s="19" t="str">
        <f t="shared" si="5"/>
        <v/>
      </c>
      <c r="P58" s="675"/>
      <c r="Q58" s="676">
        <v>5.3999999999999998E-5</v>
      </c>
      <c r="R58" s="716">
        <f t="shared" si="2"/>
        <v>0</v>
      </c>
      <c r="S58" s="680">
        <v>28</v>
      </c>
      <c r="T58" s="717">
        <f t="shared" si="3"/>
        <v>0</v>
      </c>
      <c r="U58" s="108"/>
      <c r="AE58" s="3" t="s">
        <v>1606</v>
      </c>
      <c r="AF58" s="3" t="s">
        <v>2016</v>
      </c>
    </row>
    <row r="59" spans="1:35" ht="15" customHeight="1">
      <c r="A59" s="27"/>
      <c r="B59" s="82"/>
      <c r="C59" s="1340"/>
      <c r="D59" s="26"/>
      <c r="E59" s="1332"/>
      <c r="F59" s="14"/>
      <c r="G59" s="291"/>
      <c r="H59" s="140"/>
      <c r="I59" s="18"/>
      <c r="J59" s="8" t="str">
        <f t="shared" si="4"/>
        <v/>
      </c>
      <c r="K59" s="9"/>
      <c r="L59" s="78" t="s">
        <v>309</v>
      </c>
      <c r="M59" s="163" t="s">
        <v>468</v>
      </c>
      <c r="N59" s="9"/>
      <c r="O59" s="19" t="str">
        <f t="shared" si="5"/>
        <v/>
      </c>
      <c r="P59" s="675"/>
      <c r="Q59" s="676">
        <v>5.3999999999999998E-5</v>
      </c>
      <c r="R59" s="716">
        <f t="shared" si="2"/>
        <v>0</v>
      </c>
      <c r="S59" s="680">
        <v>28</v>
      </c>
      <c r="T59" s="717">
        <f t="shared" si="3"/>
        <v>0</v>
      </c>
      <c r="U59" s="108"/>
      <c r="AE59" s="3" t="s">
        <v>1605</v>
      </c>
      <c r="AF59" s="3" t="s">
        <v>2016</v>
      </c>
    </row>
    <row r="60" spans="1:35" ht="15" customHeight="1">
      <c r="A60" s="27"/>
      <c r="B60" s="82"/>
      <c r="C60" s="1340"/>
      <c r="D60" s="26"/>
      <c r="E60" s="1329" t="s">
        <v>335</v>
      </c>
      <c r="F60" s="14"/>
      <c r="G60" s="138"/>
      <c r="H60" s="13"/>
      <c r="I60" s="18"/>
      <c r="J60" s="8" t="str">
        <f t="shared" si="4"/>
        <v/>
      </c>
      <c r="K60" s="9"/>
      <c r="L60" s="78" t="s">
        <v>309</v>
      </c>
      <c r="M60" s="163" t="s">
        <v>298</v>
      </c>
      <c r="N60" s="9"/>
      <c r="O60" s="19" t="str">
        <f t="shared" si="5"/>
        <v/>
      </c>
      <c r="P60" s="675"/>
      <c r="Q60" s="718" t="str">
        <f>IF(G60="","",IF(VLOOKUP(G60,$W$10:$AA$74,5,FALSE)="固体化石燃料",$AG$104,IF(VLOOKUP(G60,$W$10:$AA$74,5,FALSE)="バイオマス燃料",$AG$107,IF(VLOOKUP(G60,$W$10:$AA$74,5,FALSE)="液体化石燃料",$AG$105,IF(VLOOKUP(G60,$W$10:$AA$74,5,FALSE)="気体化石燃料",$AG$106)))))</f>
        <v/>
      </c>
      <c r="R60" s="716">
        <f>IF(ISERROR(I60*IF(O60= "",1,O60)*Q60),0,ROUND(I60*IF(O60= "",1,O60)*Q60,1))</f>
        <v>0</v>
      </c>
      <c r="S60" s="680">
        <v>28</v>
      </c>
      <c r="T60" s="717">
        <f>IF(ISERROR(R60*S60),0,ROUND(R60*S60,1))</f>
        <v>0</v>
      </c>
    </row>
    <row r="61" spans="1:35" ht="15" customHeight="1">
      <c r="A61" s="27"/>
      <c r="B61" s="82"/>
      <c r="C61" s="1340"/>
      <c r="D61" s="26"/>
      <c r="E61" s="1331"/>
      <c r="F61" s="14"/>
      <c r="G61" s="138"/>
      <c r="H61" s="13"/>
      <c r="I61" s="18"/>
      <c r="J61" s="8" t="str">
        <f t="shared" si="4"/>
        <v/>
      </c>
      <c r="K61" s="9"/>
      <c r="L61" s="78" t="s">
        <v>309</v>
      </c>
      <c r="M61" s="163" t="s">
        <v>298</v>
      </c>
      <c r="N61" s="9"/>
      <c r="O61" s="19" t="str">
        <f t="shared" si="5"/>
        <v/>
      </c>
      <c r="P61" s="675"/>
      <c r="Q61" s="676"/>
      <c r="R61" s="716">
        <f>IF(ISERROR(I61*IF(O61= "",1,O61)*Q61),0,ROUND(I61*IF(O61= "",1,O61)*Q61,1))</f>
        <v>0</v>
      </c>
      <c r="S61" s="680">
        <v>28</v>
      </c>
      <c r="T61" s="717">
        <f>IF(ISERROR(R61*S61),0,ROUND(R61*S61,1))</f>
        <v>0</v>
      </c>
      <c r="AE61" s="1328" t="s">
        <v>2005</v>
      </c>
      <c r="AF61" s="886"/>
    </row>
    <row r="62" spans="1:35" ht="15" customHeight="1">
      <c r="A62" s="27"/>
      <c r="B62" s="82"/>
      <c r="C62" s="1340"/>
      <c r="D62" s="26"/>
      <c r="E62" s="1331"/>
      <c r="F62" s="14"/>
      <c r="G62" s="138"/>
      <c r="H62" s="13"/>
      <c r="I62" s="18"/>
      <c r="J62" s="8" t="str">
        <f t="shared" si="4"/>
        <v/>
      </c>
      <c r="K62" s="9"/>
      <c r="L62" s="78" t="s">
        <v>309</v>
      </c>
      <c r="M62" s="163" t="s">
        <v>470</v>
      </c>
      <c r="N62" s="9"/>
      <c r="O62" s="19" t="str">
        <f t="shared" si="5"/>
        <v/>
      </c>
      <c r="P62" s="675"/>
      <c r="Q62" s="676"/>
      <c r="R62" s="716">
        <f>IF(ISERROR(I62*IF(O62= "",1,O62)*Q62),0,ROUND(I62*IF(O62= "",1,O62)*Q62,1))</f>
        <v>0</v>
      </c>
      <c r="S62" s="680">
        <v>28</v>
      </c>
      <c r="T62" s="717">
        <f>IF(ISERROR(R62*S62),0,ROUND(R62*S62,1))</f>
        <v>0</v>
      </c>
      <c r="AE62" s="3" t="s">
        <v>1603</v>
      </c>
      <c r="AF62" s="3" t="s">
        <v>2012</v>
      </c>
    </row>
    <row r="63" spans="1:35" ht="15" customHeight="1">
      <c r="A63" s="27"/>
      <c r="B63" s="82"/>
      <c r="C63" s="1340"/>
      <c r="D63" s="26"/>
      <c r="E63" s="1331"/>
      <c r="F63" s="14"/>
      <c r="G63" s="138"/>
      <c r="H63" s="13"/>
      <c r="I63" s="18"/>
      <c r="J63" s="8" t="str">
        <f t="shared" si="4"/>
        <v/>
      </c>
      <c r="K63" s="9"/>
      <c r="L63" s="78" t="s">
        <v>309</v>
      </c>
      <c r="M63" s="163" t="s">
        <v>470</v>
      </c>
      <c r="N63" s="9"/>
      <c r="O63" s="19" t="str">
        <f t="shared" si="5"/>
        <v/>
      </c>
      <c r="P63" s="675"/>
      <c r="Q63" s="676"/>
      <c r="R63" s="716">
        <f>IF(ISERROR(I63*IF(O63= "",1,O63)*Q63),0,ROUND(I63*IF(O63= "",1,O63)*Q63,1))</f>
        <v>0</v>
      </c>
      <c r="S63" s="680">
        <v>28</v>
      </c>
      <c r="T63" s="717">
        <f>IF(ISERROR(R63*S63),0,ROUND(R63*S63,1))</f>
        <v>0</v>
      </c>
      <c r="AE63" s="3" t="s">
        <v>1606</v>
      </c>
      <c r="AF63" s="3" t="s">
        <v>2013</v>
      </c>
    </row>
    <row r="64" spans="1:35" ht="15" customHeight="1">
      <c r="A64" s="27"/>
      <c r="B64" s="82"/>
      <c r="C64" s="1341"/>
      <c r="D64" s="26"/>
      <c r="E64" s="1332"/>
      <c r="F64" s="14"/>
      <c r="G64" s="138"/>
      <c r="H64" s="13"/>
      <c r="I64" s="18"/>
      <c r="J64" s="8" t="str">
        <f t="shared" si="4"/>
        <v/>
      </c>
      <c r="K64" s="9"/>
      <c r="L64" s="78" t="s">
        <v>309</v>
      </c>
      <c r="M64" s="163" t="s">
        <v>470</v>
      </c>
      <c r="N64" s="9"/>
      <c r="O64" s="19" t="str">
        <f t="shared" si="5"/>
        <v/>
      </c>
      <c r="P64" s="675"/>
      <c r="Q64" s="676"/>
      <c r="R64" s="716">
        <f>IF(ISERROR(I64*IF(O64= "",1,O64)*Q64),0,ROUND(I64*IF(O64= "",1,O64)*Q64,1))</f>
        <v>0</v>
      </c>
      <c r="S64" s="680">
        <v>28</v>
      </c>
      <c r="T64" s="717">
        <f>IF(ISERROR(R64*S64),0,ROUND(R64*S64,1))</f>
        <v>0</v>
      </c>
      <c r="AE64" s="3" t="s">
        <v>1605</v>
      </c>
      <c r="AF64" s="3" t="s">
        <v>2013</v>
      </c>
    </row>
    <row r="65" spans="1:33" ht="26.25" customHeight="1">
      <c r="A65" s="27"/>
      <c r="B65" s="82"/>
      <c r="C65" s="753" t="s">
        <v>1926</v>
      </c>
      <c r="D65" s="12"/>
      <c r="E65" s="106" t="s">
        <v>469</v>
      </c>
      <c r="F65" s="14"/>
      <c r="G65" s="13" t="s">
        <v>1927</v>
      </c>
      <c r="H65" s="13"/>
      <c r="I65" s="18"/>
      <c r="J65" s="8" t="s">
        <v>310</v>
      </c>
      <c r="K65" s="9"/>
      <c r="L65" s="78" t="s">
        <v>309</v>
      </c>
      <c r="M65" s="163" t="s">
        <v>298</v>
      </c>
      <c r="N65" s="9"/>
      <c r="O65" s="163" t="s">
        <v>298</v>
      </c>
      <c r="P65" s="675"/>
      <c r="Q65" s="676">
        <v>0.12</v>
      </c>
      <c r="R65" s="716">
        <f t="shared" ref="R65:R96" si="6">IF(ISERROR(I65*Q65),"",ROUND(I65*Q65,1))</f>
        <v>0</v>
      </c>
      <c r="S65" s="680">
        <v>28</v>
      </c>
      <c r="T65" s="680">
        <f t="shared" ref="T65:T103" si="7">IF(ISERROR(R65*S65),"",ROUND(R65*S65,1))</f>
        <v>0</v>
      </c>
    </row>
    <row r="66" spans="1:33" ht="28.5" customHeight="1">
      <c r="A66" s="27"/>
      <c r="B66" s="82"/>
      <c r="C66" s="753" t="s">
        <v>471</v>
      </c>
      <c r="D66" s="12"/>
      <c r="E66" s="106" t="s">
        <v>1928</v>
      </c>
      <c r="F66" s="14"/>
      <c r="G66" s="13" t="s">
        <v>342</v>
      </c>
      <c r="H66" s="13"/>
      <c r="I66" s="18"/>
      <c r="J66" s="8" t="s">
        <v>78</v>
      </c>
      <c r="K66" s="9"/>
      <c r="L66" s="78" t="s">
        <v>309</v>
      </c>
      <c r="M66" s="163" t="s">
        <v>470</v>
      </c>
      <c r="N66" s="9"/>
      <c r="O66" s="163" t="s">
        <v>470</v>
      </c>
      <c r="P66" s="675"/>
      <c r="Q66" s="676">
        <v>4.6E-5</v>
      </c>
      <c r="R66" s="716">
        <f t="shared" si="6"/>
        <v>0</v>
      </c>
      <c r="S66" s="680">
        <v>28</v>
      </c>
      <c r="T66" s="680">
        <f t="shared" si="7"/>
        <v>0</v>
      </c>
      <c r="AE66" s="1328" t="s">
        <v>2008</v>
      </c>
      <c r="AF66" s="886"/>
    </row>
    <row r="67" spans="1:33" ht="15" hidden="1" customHeight="1">
      <c r="A67" s="27"/>
      <c r="B67" s="82"/>
      <c r="C67" s="1339" t="s">
        <v>1929</v>
      </c>
      <c r="D67" s="12"/>
      <c r="E67" s="1329" t="s">
        <v>1930</v>
      </c>
      <c r="F67" s="14"/>
      <c r="G67" s="11" t="s">
        <v>1931</v>
      </c>
      <c r="H67" s="13"/>
      <c r="I67" s="18"/>
      <c r="J67" s="8" t="s">
        <v>80</v>
      </c>
      <c r="K67" s="9"/>
      <c r="L67" s="78" t="s">
        <v>309</v>
      </c>
      <c r="M67" s="163" t="s">
        <v>470</v>
      </c>
      <c r="N67" s="9"/>
      <c r="O67" s="163" t="s">
        <v>470</v>
      </c>
      <c r="P67" s="675"/>
      <c r="Q67" s="676">
        <v>1.5</v>
      </c>
      <c r="R67" s="716">
        <f t="shared" si="6"/>
        <v>0</v>
      </c>
      <c r="S67" s="680">
        <v>28</v>
      </c>
      <c r="T67" s="680">
        <f t="shared" si="7"/>
        <v>0</v>
      </c>
      <c r="AE67" s="105" t="s">
        <v>2010</v>
      </c>
      <c r="AF67" s="105" t="s">
        <v>2009</v>
      </c>
    </row>
    <row r="68" spans="1:33" ht="15" hidden="1" customHeight="1">
      <c r="A68" s="27"/>
      <c r="B68" s="82"/>
      <c r="C68" s="1340"/>
      <c r="D68" s="12"/>
      <c r="E68" s="1330"/>
      <c r="F68" s="14"/>
      <c r="G68" s="11" t="s">
        <v>1932</v>
      </c>
      <c r="H68" s="13"/>
      <c r="I68" s="18"/>
      <c r="J68" s="8" t="s">
        <v>80</v>
      </c>
      <c r="K68" s="9"/>
      <c r="L68" s="78" t="s">
        <v>309</v>
      </c>
      <c r="M68" s="163" t="s">
        <v>470</v>
      </c>
      <c r="N68" s="9"/>
      <c r="O68" s="163" t="s">
        <v>470</v>
      </c>
      <c r="P68" s="675"/>
      <c r="Q68" s="676">
        <v>1.7</v>
      </c>
      <c r="R68" s="716">
        <f t="shared" si="6"/>
        <v>0</v>
      </c>
      <c r="S68" s="680">
        <v>28</v>
      </c>
      <c r="T68" s="680">
        <f t="shared" si="7"/>
        <v>0</v>
      </c>
      <c r="AE68" s="3" t="s">
        <v>1522</v>
      </c>
      <c r="AF68" s="3" t="s">
        <v>2007</v>
      </c>
      <c r="AG68" s="61" t="s">
        <v>2012</v>
      </c>
    </row>
    <row r="69" spans="1:33" ht="15" hidden="1" customHeight="1">
      <c r="A69" s="27"/>
      <c r="B69" s="82"/>
      <c r="C69" s="1340"/>
      <c r="D69" s="12"/>
      <c r="E69" s="1329" t="s">
        <v>1933</v>
      </c>
      <c r="F69" s="14"/>
      <c r="G69" s="11" t="s">
        <v>1931</v>
      </c>
      <c r="H69" s="13"/>
      <c r="I69" s="18"/>
      <c r="J69" s="8" t="s">
        <v>80</v>
      </c>
      <c r="K69" s="9"/>
      <c r="L69" s="78" t="s">
        <v>309</v>
      </c>
      <c r="M69" s="163" t="s">
        <v>298</v>
      </c>
      <c r="N69" s="9"/>
      <c r="O69" s="163" t="s">
        <v>298</v>
      </c>
      <c r="P69" s="675"/>
      <c r="Q69" s="676">
        <v>0.8</v>
      </c>
      <c r="R69" s="716">
        <f t="shared" si="6"/>
        <v>0</v>
      </c>
      <c r="S69" s="680">
        <v>28</v>
      </c>
      <c r="T69" s="680">
        <f t="shared" si="7"/>
        <v>0</v>
      </c>
      <c r="AE69" s="3" t="s">
        <v>1463</v>
      </c>
      <c r="AF69" s="3" t="s">
        <v>1606</v>
      </c>
      <c r="AG69" s="61" t="s">
        <v>2014</v>
      </c>
    </row>
    <row r="70" spans="1:33" ht="15" hidden="1" customHeight="1">
      <c r="A70" s="27"/>
      <c r="B70" s="82"/>
      <c r="C70" s="1341"/>
      <c r="D70" s="12"/>
      <c r="E70" s="1330"/>
      <c r="F70" s="14"/>
      <c r="G70" s="11" t="s">
        <v>1932</v>
      </c>
      <c r="H70" s="13"/>
      <c r="I70" s="18"/>
      <c r="J70" s="8" t="s">
        <v>80</v>
      </c>
      <c r="K70" s="9"/>
      <c r="L70" s="78" t="s">
        <v>309</v>
      </c>
      <c r="M70" s="163" t="s">
        <v>298</v>
      </c>
      <c r="N70" s="9"/>
      <c r="O70" s="163" t="s">
        <v>298</v>
      </c>
      <c r="P70" s="675"/>
      <c r="Q70" s="676">
        <v>6.7000000000000004E-2</v>
      </c>
      <c r="R70" s="716">
        <f t="shared" si="6"/>
        <v>0</v>
      </c>
      <c r="S70" s="680">
        <v>28</v>
      </c>
      <c r="T70" s="680">
        <f t="shared" si="7"/>
        <v>0</v>
      </c>
      <c r="AE70" s="3" t="s">
        <v>1464</v>
      </c>
      <c r="AF70" s="3" t="s">
        <v>1605</v>
      </c>
      <c r="AG70" s="61" t="s">
        <v>2015</v>
      </c>
    </row>
    <row r="71" spans="1:33" ht="15" customHeight="1">
      <c r="A71" s="27"/>
      <c r="B71" s="82"/>
      <c r="C71" s="730" t="s">
        <v>1934</v>
      </c>
      <c r="D71" s="12"/>
      <c r="E71" s="628"/>
      <c r="F71" s="14"/>
      <c r="G71" s="11"/>
      <c r="H71" s="13"/>
      <c r="I71" s="18"/>
      <c r="J71" s="8" t="s">
        <v>310</v>
      </c>
      <c r="K71" s="9"/>
      <c r="L71" s="78"/>
      <c r="M71" s="163"/>
      <c r="N71" s="9"/>
      <c r="O71" s="163" t="s">
        <v>298</v>
      </c>
      <c r="P71" s="675"/>
      <c r="Q71" s="676">
        <v>40</v>
      </c>
      <c r="R71" s="716">
        <f t="shared" si="6"/>
        <v>0</v>
      </c>
      <c r="S71" s="680">
        <v>28</v>
      </c>
      <c r="T71" s="680">
        <f t="shared" si="7"/>
        <v>0</v>
      </c>
      <c r="AE71" s="3" t="s">
        <v>1465</v>
      </c>
    </row>
    <row r="72" spans="1:33" ht="15" hidden="1" customHeight="1">
      <c r="A72" s="27"/>
      <c r="B72" s="82"/>
      <c r="C72" s="730" t="s">
        <v>472</v>
      </c>
      <c r="D72" s="12"/>
      <c r="E72" s="11" t="s">
        <v>72</v>
      </c>
      <c r="F72" s="14"/>
      <c r="G72" s="13"/>
      <c r="H72" s="13"/>
      <c r="I72" s="18"/>
      <c r="J72" s="8" t="s">
        <v>73</v>
      </c>
      <c r="K72" s="9"/>
      <c r="L72" s="78" t="s">
        <v>309</v>
      </c>
      <c r="M72" s="163" t="s">
        <v>470</v>
      </c>
      <c r="N72" s="9"/>
      <c r="O72" s="163" t="s">
        <v>470</v>
      </c>
      <c r="P72" s="675"/>
      <c r="Q72" s="676">
        <v>0.43</v>
      </c>
      <c r="R72" s="716">
        <f t="shared" si="6"/>
        <v>0</v>
      </c>
      <c r="S72" s="680">
        <v>28</v>
      </c>
      <c r="T72" s="680">
        <f t="shared" si="7"/>
        <v>0</v>
      </c>
      <c r="AE72" s="3" t="s">
        <v>1523</v>
      </c>
    </row>
    <row r="73" spans="1:33" ht="15" hidden="1" customHeight="1">
      <c r="A73" s="27"/>
      <c r="B73" s="82"/>
      <c r="C73" s="730" t="s">
        <v>1935</v>
      </c>
      <c r="D73" s="12"/>
      <c r="E73" s="11"/>
      <c r="F73" s="14"/>
      <c r="G73" s="13"/>
      <c r="H73" s="13"/>
      <c r="I73" s="18"/>
      <c r="J73" s="8" t="s">
        <v>73</v>
      </c>
      <c r="K73" s="9"/>
      <c r="L73" s="78" t="s">
        <v>309</v>
      </c>
      <c r="M73" s="163" t="s">
        <v>298</v>
      </c>
      <c r="N73" s="9"/>
      <c r="O73" s="163" t="s">
        <v>298</v>
      </c>
      <c r="P73" s="675"/>
      <c r="Q73" s="676">
        <v>270</v>
      </c>
      <c r="R73" s="716">
        <f t="shared" si="6"/>
        <v>0</v>
      </c>
      <c r="S73" s="680">
        <v>28</v>
      </c>
      <c r="T73" s="680">
        <f t="shared" si="7"/>
        <v>0</v>
      </c>
      <c r="AE73" s="3" t="s">
        <v>1524</v>
      </c>
    </row>
    <row r="74" spans="1:33" ht="15" hidden="1" customHeight="1">
      <c r="A74" s="27"/>
      <c r="B74" s="82"/>
      <c r="C74" s="1339" t="s">
        <v>325</v>
      </c>
      <c r="D74" s="12"/>
      <c r="E74" s="1342" t="s">
        <v>1946</v>
      </c>
      <c r="F74" s="14"/>
      <c r="G74" s="13" t="s">
        <v>1936</v>
      </c>
      <c r="H74" s="13"/>
      <c r="I74" s="18"/>
      <c r="J74" s="8" t="s">
        <v>79</v>
      </c>
      <c r="K74" s="9"/>
      <c r="L74" s="78" t="s">
        <v>309</v>
      </c>
      <c r="M74" s="163" t="s">
        <v>470</v>
      </c>
      <c r="N74" s="9"/>
      <c r="O74" s="163" t="s">
        <v>470</v>
      </c>
      <c r="P74" s="675"/>
      <c r="Q74" s="676">
        <v>0.72</v>
      </c>
      <c r="R74" s="716">
        <f t="shared" si="6"/>
        <v>0</v>
      </c>
      <c r="S74" s="680">
        <v>28</v>
      </c>
      <c r="T74" s="680">
        <f t="shared" si="7"/>
        <v>0</v>
      </c>
      <c r="AE74" s="3" t="s">
        <v>1920</v>
      </c>
    </row>
    <row r="75" spans="1:33" ht="15" hidden="1" customHeight="1">
      <c r="A75" s="27"/>
      <c r="B75" s="82"/>
      <c r="C75" s="1340"/>
      <c r="D75" s="12"/>
      <c r="E75" s="1344"/>
      <c r="F75" s="14"/>
      <c r="G75" s="13" t="s">
        <v>1937</v>
      </c>
      <c r="H75" s="13"/>
      <c r="I75" s="18"/>
      <c r="J75" s="8" t="s">
        <v>79</v>
      </c>
      <c r="K75" s="9"/>
      <c r="L75" s="78"/>
      <c r="M75" s="163"/>
      <c r="N75" s="9"/>
      <c r="O75" s="163" t="s">
        <v>298</v>
      </c>
      <c r="P75" s="675"/>
      <c r="Q75" s="676">
        <v>1.8</v>
      </c>
      <c r="R75" s="716">
        <f t="shared" si="6"/>
        <v>0</v>
      </c>
      <c r="S75" s="680">
        <v>28</v>
      </c>
      <c r="T75" s="680">
        <f t="shared" si="7"/>
        <v>0</v>
      </c>
      <c r="AE75" s="3" t="s">
        <v>1525</v>
      </c>
    </row>
    <row r="76" spans="1:33" ht="15" hidden="1" customHeight="1">
      <c r="A76" s="27"/>
      <c r="B76" s="82"/>
      <c r="C76" s="1340"/>
      <c r="D76" s="12"/>
      <c r="E76" s="1344"/>
      <c r="F76" s="14"/>
      <c r="G76" s="13" t="s">
        <v>1938</v>
      </c>
      <c r="H76" s="13"/>
      <c r="I76" s="18"/>
      <c r="J76" s="8" t="s">
        <v>79</v>
      </c>
      <c r="K76" s="9"/>
      <c r="L76" s="78"/>
      <c r="M76" s="163"/>
      <c r="N76" s="9"/>
      <c r="O76" s="163" t="s">
        <v>298</v>
      </c>
      <c r="P76" s="675"/>
      <c r="Q76" s="676">
        <v>5.9000000000000003E-4</v>
      </c>
      <c r="R76" s="716">
        <f t="shared" si="6"/>
        <v>0</v>
      </c>
      <c r="S76" s="680">
        <v>28</v>
      </c>
      <c r="T76" s="680">
        <f t="shared" si="7"/>
        <v>0</v>
      </c>
      <c r="AE76" s="3" t="s">
        <v>317</v>
      </c>
    </row>
    <row r="77" spans="1:33" ht="15" hidden="1" customHeight="1">
      <c r="A77" s="27"/>
      <c r="B77" s="82"/>
      <c r="C77" s="1340"/>
      <c r="D77" s="12"/>
      <c r="E77" s="1343"/>
      <c r="F77" s="14"/>
      <c r="G77" s="13" t="s">
        <v>1623</v>
      </c>
      <c r="H77" s="13"/>
      <c r="I77" s="18"/>
      <c r="J77" s="8" t="s">
        <v>79</v>
      </c>
      <c r="K77" s="9"/>
      <c r="L77" s="78"/>
      <c r="M77" s="163"/>
      <c r="N77" s="9"/>
      <c r="O77" s="163" t="s">
        <v>298</v>
      </c>
      <c r="P77" s="675"/>
      <c r="Q77" s="676">
        <v>2.5000000000000001E-2</v>
      </c>
      <c r="R77" s="716">
        <f t="shared" si="6"/>
        <v>0</v>
      </c>
      <c r="S77" s="680">
        <v>28</v>
      </c>
      <c r="T77" s="680">
        <f t="shared" si="7"/>
        <v>0</v>
      </c>
      <c r="AE77" s="3" t="s">
        <v>1527</v>
      </c>
    </row>
    <row r="78" spans="1:33" ht="15" hidden="1" customHeight="1">
      <c r="A78" s="27"/>
      <c r="B78" s="82"/>
      <c r="C78" s="1340"/>
      <c r="D78" s="12"/>
      <c r="E78" s="1342" t="s">
        <v>1939</v>
      </c>
      <c r="F78" s="14"/>
      <c r="G78" s="639" t="s">
        <v>1940</v>
      </c>
      <c r="H78" s="13"/>
      <c r="I78" s="18"/>
      <c r="J78" s="8" t="s">
        <v>1445</v>
      </c>
      <c r="K78" s="9"/>
      <c r="L78" s="78"/>
      <c r="M78" s="163"/>
      <c r="N78" s="9"/>
      <c r="O78" s="163" t="s">
        <v>298</v>
      </c>
      <c r="P78" s="675"/>
      <c r="Q78" s="676">
        <v>2.3E-3</v>
      </c>
      <c r="R78" s="716">
        <f t="shared" si="6"/>
        <v>0</v>
      </c>
      <c r="S78" s="680">
        <v>28</v>
      </c>
      <c r="T78" s="680">
        <f t="shared" si="7"/>
        <v>0</v>
      </c>
      <c r="AE78" s="3" t="s">
        <v>318</v>
      </c>
    </row>
    <row r="79" spans="1:33" ht="15" hidden="1" customHeight="1">
      <c r="A79" s="27"/>
      <c r="B79" s="82"/>
      <c r="C79" s="1340"/>
      <c r="D79" s="12"/>
      <c r="E79" s="1344"/>
      <c r="F79" s="14"/>
      <c r="G79" s="639" t="s">
        <v>1941</v>
      </c>
      <c r="H79" s="13"/>
      <c r="I79" s="18"/>
      <c r="J79" s="8" t="s">
        <v>1445</v>
      </c>
      <c r="K79" s="9"/>
      <c r="L79" s="78"/>
      <c r="M79" s="163"/>
      <c r="N79" s="9"/>
      <c r="O79" s="163" t="s">
        <v>298</v>
      </c>
      <c r="P79" s="675"/>
      <c r="Q79" s="676">
        <v>3.8000000000000002E-4</v>
      </c>
      <c r="R79" s="716">
        <f t="shared" si="6"/>
        <v>0</v>
      </c>
      <c r="S79" s="680">
        <v>28</v>
      </c>
      <c r="T79" s="680">
        <f t="shared" si="7"/>
        <v>0</v>
      </c>
      <c r="AE79" s="3" t="s">
        <v>1529</v>
      </c>
    </row>
    <row r="80" spans="1:33" ht="15" hidden="1" customHeight="1">
      <c r="A80" s="27"/>
      <c r="B80" s="82"/>
      <c r="C80" s="1340"/>
      <c r="D80" s="12"/>
      <c r="E80" s="1344"/>
      <c r="F80" s="14"/>
      <c r="G80" s="13" t="s">
        <v>1624</v>
      </c>
      <c r="H80" s="13"/>
      <c r="I80" s="18"/>
      <c r="J80" s="8" t="s">
        <v>1445</v>
      </c>
      <c r="K80" s="9"/>
      <c r="L80" s="78"/>
      <c r="M80" s="163"/>
      <c r="N80" s="9"/>
      <c r="O80" s="163" t="s">
        <v>298</v>
      </c>
      <c r="P80" s="675"/>
      <c r="Q80" s="676">
        <v>7.6000000000000004E-4</v>
      </c>
      <c r="R80" s="716">
        <f t="shared" si="6"/>
        <v>0</v>
      </c>
      <c r="S80" s="680">
        <v>28</v>
      </c>
      <c r="T80" s="680">
        <f t="shared" si="7"/>
        <v>0</v>
      </c>
      <c r="AE80" s="3" t="s">
        <v>1530</v>
      </c>
    </row>
    <row r="81" spans="1:31" ht="15" hidden="1" customHeight="1">
      <c r="A81" s="27"/>
      <c r="B81" s="82"/>
      <c r="C81" s="1340"/>
      <c r="D81" s="12"/>
      <c r="E81" s="1344"/>
      <c r="F81" s="14"/>
      <c r="G81" s="13" t="s">
        <v>1625</v>
      </c>
      <c r="H81" s="13"/>
      <c r="I81" s="18"/>
      <c r="J81" s="8" t="s">
        <v>1445</v>
      </c>
      <c r="K81" s="9"/>
      <c r="L81" s="78"/>
      <c r="M81" s="163"/>
      <c r="N81" s="9"/>
      <c r="O81" s="163" t="s">
        <v>298</v>
      </c>
      <c r="P81" s="675"/>
      <c r="Q81" s="676">
        <v>7.6000000000000003E-7</v>
      </c>
      <c r="R81" s="716">
        <f t="shared" si="6"/>
        <v>0</v>
      </c>
      <c r="S81" s="680">
        <v>28</v>
      </c>
      <c r="T81" s="680">
        <f t="shared" si="7"/>
        <v>0</v>
      </c>
      <c r="AE81" s="3" t="s">
        <v>60</v>
      </c>
    </row>
    <row r="82" spans="1:31" ht="15" hidden="1" customHeight="1">
      <c r="A82" s="27"/>
      <c r="B82" s="82"/>
      <c r="C82" s="1340"/>
      <c r="D82" s="12"/>
      <c r="E82" s="1343"/>
      <c r="F82" s="14"/>
      <c r="G82" s="13" t="s">
        <v>1626</v>
      </c>
      <c r="H82" s="13"/>
      <c r="I82" s="18"/>
      <c r="J82" s="8" t="s">
        <v>1445</v>
      </c>
      <c r="K82" s="9"/>
      <c r="L82" s="78"/>
      <c r="M82" s="163"/>
      <c r="N82" s="9"/>
      <c r="O82" s="163" t="s">
        <v>298</v>
      </c>
      <c r="P82" s="675"/>
      <c r="Q82" s="676">
        <v>1.1999999999999999E-6</v>
      </c>
      <c r="R82" s="716">
        <f t="shared" si="6"/>
        <v>0</v>
      </c>
      <c r="S82" s="680">
        <v>28</v>
      </c>
      <c r="T82" s="680">
        <f t="shared" si="7"/>
        <v>0</v>
      </c>
      <c r="AE82" s="3" t="s">
        <v>1459</v>
      </c>
    </row>
    <row r="83" spans="1:31" ht="15" hidden="1" customHeight="1">
      <c r="A83" s="27"/>
      <c r="B83" s="82"/>
      <c r="C83" s="1341"/>
      <c r="D83" s="12"/>
      <c r="E83" s="11" t="s">
        <v>1942</v>
      </c>
      <c r="F83" s="14"/>
      <c r="G83" s="13"/>
      <c r="H83" s="13"/>
      <c r="I83" s="18"/>
      <c r="J83" s="8" t="s">
        <v>73</v>
      </c>
      <c r="K83" s="9"/>
      <c r="L83" s="78"/>
      <c r="M83" s="163"/>
      <c r="N83" s="9"/>
      <c r="O83" s="163" t="s">
        <v>298</v>
      </c>
      <c r="P83" s="675"/>
      <c r="Q83" s="676">
        <v>64</v>
      </c>
      <c r="R83" s="716">
        <f t="shared" si="6"/>
        <v>0</v>
      </c>
      <c r="S83" s="680">
        <v>28</v>
      </c>
      <c r="T83" s="680">
        <f t="shared" si="7"/>
        <v>0</v>
      </c>
      <c r="AE83" s="3" t="s">
        <v>336</v>
      </c>
    </row>
    <row r="84" spans="1:31" ht="15" hidden="1" customHeight="1">
      <c r="A84" s="27"/>
      <c r="B84" s="82"/>
      <c r="C84" s="1339" t="s">
        <v>473</v>
      </c>
      <c r="D84" s="12"/>
      <c r="E84" s="111" t="s">
        <v>1943</v>
      </c>
      <c r="F84" s="14"/>
      <c r="G84" s="111" t="s">
        <v>1945</v>
      </c>
      <c r="H84" s="13"/>
      <c r="I84" s="18"/>
      <c r="J84" s="8" t="s">
        <v>79</v>
      </c>
      <c r="K84" s="9"/>
      <c r="L84" s="78" t="s">
        <v>309</v>
      </c>
      <c r="M84" s="163" t="s">
        <v>470</v>
      </c>
      <c r="N84" s="9"/>
      <c r="O84" s="163" t="s">
        <v>470</v>
      </c>
      <c r="P84" s="675"/>
      <c r="Q84" s="676">
        <v>5.4000000000000003E-3</v>
      </c>
      <c r="R84" s="716">
        <f t="shared" si="6"/>
        <v>0</v>
      </c>
      <c r="S84" s="680">
        <v>28</v>
      </c>
      <c r="T84" s="680">
        <f t="shared" si="7"/>
        <v>0</v>
      </c>
      <c r="AE84" s="3" t="s">
        <v>1532</v>
      </c>
    </row>
    <row r="85" spans="1:31" ht="15" hidden="1" customHeight="1">
      <c r="A85" s="27"/>
      <c r="B85" s="82"/>
      <c r="C85" s="1340"/>
      <c r="D85" s="12"/>
      <c r="E85" s="111" t="s">
        <v>1944</v>
      </c>
      <c r="F85" s="14"/>
      <c r="G85" s="111" t="s">
        <v>1945</v>
      </c>
      <c r="H85" s="13"/>
      <c r="I85" s="18"/>
      <c r="J85" s="8" t="s">
        <v>79</v>
      </c>
      <c r="K85" s="9"/>
      <c r="L85" s="78"/>
      <c r="M85" s="163"/>
      <c r="N85" s="9"/>
      <c r="O85" s="163" t="s">
        <v>298</v>
      </c>
      <c r="P85" s="675"/>
      <c r="Q85" s="676">
        <v>2.5000000000000001E-2</v>
      </c>
      <c r="R85" s="716">
        <f t="shared" si="6"/>
        <v>0</v>
      </c>
      <c r="S85" s="680">
        <v>28</v>
      </c>
      <c r="T85" s="680">
        <f t="shared" si="7"/>
        <v>0</v>
      </c>
      <c r="AE85" s="3" t="s">
        <v>1533</v>
      </c>
    </row>
    <row r="86" spans="1:31" ht="15" hidden="1" customHeight="1">
      <c r="A86" s="27"/>
      <c r="B86" s="82"/>
      <c r="C86" s="1341"/>
      <c r="D86" s="12"/>
      <c r="E86" s="11" t="s">
        <v>1528</v>
      </c>
      <c r="F86" s="14"/>
      <c r="G86" s="111" t="s">
        <v>1945</v>
      </c>
      <c r="H86" s="13"/>
      <c r="I86" s="18"/>
      <c r="J86" s="8" t="s">
        <v>79</v>
      </c>
      <c r="K86" s="9"/>
      <c r="L86" s="78"/>
      <c r="M86" s="163"/>
      <c r="N86" s="9"/>
      <c r="O86" s="163" t="s">
        <v>298</v>
      </c>
      <c r="P86" s="675"/>
      <c r="Q86" s="676">
        <v>0.11</v>
      </c>
      <c r="R86" s="716">
        <f t="shared" si="6"/>
        <v>0</v>
      </c>
      <c r="S86" s="680">
        <v>28</v>
      </c>
      <c r="T86" s="680">
        <f t="shared" si="7"/>
        <v>0</v>
      </c>
      <c r="AE86" s="3" t="s">
        <v>1534</v>
      </c>
    </row>
    <row r="87" spans="1:31" ht="15" customHeight="1">
      <c r="A87" s="27"/>
      <c r="B87" s="82"/>
      <c r="C87" s="1339" t="s">
        <v>474</v>
      </c>
      <c r="D87" s="12"/>
      <c r="E87" s="1342" t="s">
        <v>1949</v>
      </c>
      <c r="F87" s="14"/>
      <c r="G87" s="13" t="s">
        <v>1947</v>
      </c>
      <c r="H87" s="13"/>
      <c r="I87" s="18"/>
      <c r="J87" s="8" t="s">
        <v>79</v>
      </c>
      <c r="K87" s="9"/>
      <c r="L87" s="78" t="s">
        <v>309</v>
      </c>
      <c r="M87" s="163" t="s">
        <v>475</v>
      </c>
      <c r="N87" s="9"/>
      <c r="O87" s="163" t="s">
        <v>475</v>
      </c>
      <c r="P87" s="675"/>
      <c r="Q87" s="676">
        <v>2.5999999999999998E-5</v>
      </c>
      <c r="R87" s="716">
        <f t="shared" si="6"/>
        <v>0</v>
      </c>
      <c r="S87" s="680">
        <v>28</v>
      </c>
      <c r="T87" s="680">
        <f t="shared" si="7"/>
        <v>0</v>
      </c>
      <c r="AE87" s="3" t="s">
        <v>1460</v>
      </c>
    </row>
    <row r="88" spans="1:31" ht="15" customHeight="1">
      <c r="A88" s="27"/>
      <c r="B88" s="82"/>
      <c r="C88" s="1340"/>
      <c r="D88" s="12"/>
      <c r="E88" s="1343"/>
      <c r="F88" s="14"/>
      <c r="G88" s="13" t="s">
        <v>1948</v>
      </c>
      <c r="H88" s="13"/>
      <c r="I88" s="18"/>
      <c r="J88" s="8" t="s">
        <v>79</v>
      </c>
      <c r="K88" s="9"/>
      <c r="L88" s="78"/>
      <c r="M88" s="163"/>
      <c r="N88" s="9"/>
      <c r="O88" s="163" t="s">
        <v>298</v>
      </c>
      <c r="P88" s="675"/>
      <c r="Q88" s="676">
        <v>2.3999999999999998E-3</v>
      </c>
      <c r="R88" s="716">
        <f t="shared" si="6"/>
        <v>0</v>
      </c>
      <c r="S88" s="680">
        <v>28</v>
      </c>
      <c r="T88" s="680">
        <f t="shared" si="7"/>
        <v>0</v>
      </c>
      <c r="AE88" s="3" t="s">
        <v>1535</v>
      </c>
    </row>
    <row r="89" spans="1:31" ht="15" customHeight="1">
      <c r="A89" s="27"/>
      <c r="B89" s="82"/>
      <c r="C89" s="1340"/>
      <c r="D89" s="12"/>
      <c r="E89" s="1342" t="s">
        <v>1952</v>
      </c>
      <c r="F89" s="14"/>
      <c r="G89" s="13" t="s">
        <v>1950</v>
      </c>
      <c r="H89" s="13"/>
      <c r="I89" s="18"/>
      <c r="J89" s="8" t="s">
        <v>79</v>
      </c>
      <c r="K89" s="9"/>
      <c r="L89" s="78"/>
      <c r="M89" s="163"/>
      <c r="N89" s="9"/>
      <c r="O89" s="163" t="s">
        <v>298</v>
      </c>
      <c r="P89" s="675"/>
      <c r="Q89" s="676">
        <v>2.9E-5</v>
      </c>
      <c r="R89" s="716">
        <f t="shared" si="6"/>
        <v>0</v>
      </c>
      <c r="S89" s="680">
        <v>28</v>
      </c>
      <c r="T89" s="680">
        <f t="shared" si="7"/>
        <v>0</v>
      </c>
      <c r="AE89" s="3" t="s">
        <v>1536</v>
      </c>
    </row>
    <row r="90" spans="1:31" ht="14.25" customHeight="1">
      <c r="A90" s="27"/>
      <c r="B90" s="82"/>
      <c r="C90" s="1341"/>
      <c r="D90" s="12"/>
      <c r="E90" s="1343"/>
      <c r="F90" s="14"/>
      <c r="G90" s="13" t="s">
        <v>1951</v>
      </c>
      <c r="H90" s="13"/>
      <c r="I90" s="18"/>
      <c r="J90" s="8" t="s">
        <v>79</v>
      </c>
      <c r="K90" s="9"/>
      <c r="L90" s="78"/>
      <c r="M90" s="163"/>
      <c r="N90" s="9"/>
      <c r="O90" s="163" t="s">
        <v>298</v>
      </c>
      <c r="P90" s="675"/>
      <c r="Q90" s="676">
        <v>2.5999999999999999E-3</v>
      </c>
      <c r="R90" s="716">
        <f t="shared" si="6"/>
        <v>0</v>
      </c>
      <c r="S90" s="680">
        <v>28</v>
      </c>
      <c r="T90" s="680">
        <f t="shared" si="7"/>
        <v>0</v>
      </c>
      <c r="AE90" s="3" t="s">
        <v>1537</v>
      </c>
    </row>
    <row r="91" spans="1:31" ht="15" hidden="1" customHeight="1">
      <c r="A91" s="27"/>
      <c r="B91" s="82"/>
      <c r="C91" s="753" t="s">
        <v>476</v>
      </c>
      <c r="D91" s="12"/>
      <c r="E91" s="11"/>
      <c r="F91" s="14"/>
      <c r="G91" s="13" t="s">
        <v>1945</v>
      </c>
      <c r="H91" s="13"/>
      <c r="I91" s="18"/>
      <c r="J91" s="8" t="s">
        <v>1445</v>
      </c>
      <c r="K91" s="9"/>
      <c r="L91" s="78" t="s">
        <v>309</v>
      </c>
      <c r="M91" s="163" t="s">
        <v>475</v>
      </c>
      <c r="N91" s="9"/>
      <c r="O91" s="163" t="s">
        <v>475</v>
      </c>
      <c r="P91" s="675"/>
      <c r="Q91" s="676">
        <v>9.5000000000000005E-6</v>
      </c>
      <c r="R91" s="716">
        <f t="shared" si="6"/>
        <v>0</v>
      </c>
      <c r="S91" s="680">
        <v>28</v>
      </c>
      <c r="T91" s="680">
        <f t="shared" si="7"/>
        <v>0</v>
      </c>
      <c r="AE91" s="3" t="s">
        <v>1538</v>
      </c>
    </row>
    <row r="92" spans="1:31" ht="15" customHeight="1">
      <c r="A92" s="27"/>
      <c r="B92" s="82"/>
      <c r="C92" s="1339" t="s">
        <v>1953</v>
      </c>
      <c r="D92" s="12"/>
      <c r="E92" s="1329" t="s">
        <v>1957</v>
      </c>
      <c r="F92" s="14"/>
      <c r="G92" s="13" t="s">
        <v>1954</v>
      </c>
      <c r="H92" s="13"/>
      <c r="I92" s="18"/>
      <c r="J92" s="8" t="s">
        <v>1956</v>
      </c>
      <c r="K92" s="9"/>
      <c r="L92" s="78"/>
      <c r="M92" s="163"/>
      <c r="N92" s="9"/>
      <c r="O92" s="163" t="s">
        <v>298</v>
      </c>
      <c r="P92" s="675"/>
      <c r="Q92" s="676">
        <v>260</v>
      </c>
      <c r="R92" s="716">
        <f t="shared" si="6"/>
        <v>0</v>
      </c>
      <c r="S92" s="680">
        <v>28</v>
      </c>
      <c r="T92" s="680">
        <f t="shared" si="7"/>
        <v>0</v>
      </c>
      <c r="AE92" s="3" t="s">
        <v>1539</v>
      </c>
    </row>
    <row r="93" spans="1:31" ht="15" customHeight="1">
      <c r="A93" s="27"/>
      <c r="B93" s="82"/>
      <c r="C93" s="1340"/>
      <c r="D93" s="12"/>
      <c r="E93" s="1330"/>
      <c r="F93" s="14"/>
      <c r="G93" s="13" t="s">
        <v>1955</v>
      </c>
      <c r="H93" s="13"/>
      <c r="I93" s="18"/>
      <c r="J93" s="8" t="s">
        <v>1956</v>
      </c>
      <c r="K93" s="9"/>
      <c r="L93" s="78"/>
      <c r="M93" s="163"/>
      <c r="N93" s="9"/>
      <c r="O93" s="163" t="s">
        <v>298</v>
      </c>
      <c r="P93" s="675"/>
      <c r="Q93" s="676">
        <v>260</v>
      </c>
      <c r="R93" s="716">
        <f t="shared" si="6"/>
        <v>0</v>
      </c>
      <c r="S93" s="680">
        <v>28</v>
      </c>
      <c r="T93" s="680">
        <f t="shared" si="7"/>
        <v>0</v>
      </c>
      <c r="AE93" s="3" t="s">
        <v>1504</v>
      </c>
    </row>
    <row r="94" spans="1:31" ht="12" customHeight="1">
      <c r="A94" s="27"/>
      <c r="B94" s="82"/>
      <c r="C94" s="1340"/>
      <c r="D94" s="12"/>
      <c r="E94" s="630" t="s">
        <v>1958</v>
      </c>
      <c r="F94" s="14"/>
      <c r="G94" s="13" t="s">
        <v>1959</v>
      </c>
      <c r="H94" s="13"/>
      <c r="I94" s="18"/>
      <c r="J94" s="8" t="s">
        <v>2202</v>
      </c>
      <c r="K94" s="9"/>
      <c r="L94" s="78"/>
      <c r="M94" s="163"/>
      <c r="N94" s="9"/>
      <c r="O94" s="163" t="s">
        <v>298</v>
      </c>
      <c r="P94" s="675"/>
      <c r="Q94" s="676">
        <v>9.4999999999999998E-3</v>
      </c>
      <c r="R94" s="716">
        <f t="shared" si="6"/>
        <v>0</v>
      </c>
      <c r="S94" s="680">
        <v>28</v>
      </c>
      <c r="T94" s="680">
        <f t="shared" si="7"/>
        <v>0</v>
      </c>
      <c r="AE94" s="3" t="s">
        <v>1461</v>
      </c>
    </row>
    <row r="95" spans="1:31" ht="15" hidden="1" customHeight="1">
      <c r="A95" s="27"/>
      <c r="B95" s="82"/>
      <c r="C95" s="753" t="s">
        <v>1633</v>
      </c>
      <c r="D95" s="12"/>
      <c r="E95" s="11"/>
      <c r="F95" s="14"/>
      <c r="G95" s="13" t="s">
        <v>1960</v>
      </c>
      <c r="H95" s="13"/>
      <c r="I95" s="18"/>
      <c r="J95" s="8" t="s">
        <v>80</v>
      </c>
      <c r="K95" s="9"/>
      <c r="L95" s="78" t="s">
        <v>309</v>
      </c>
      <c r="M95" s="163" t="s">
        <v>298</v>
      </c>
      <c r="N95" s="9"/>
      <c r="O95" s="163" t="s">
        <v>298</v>
      </c>
      <c r="P95" s="675"/>
      <c r="Q95" s="676">
        <v>1.7000000000000001E-2</v>
      </c>
      <c r="R95" s="716">
        <f t="shared" si="6"/>
        <v>0</v>
      </c>
      <c r="S95" s="680">
        <v>28</v>
      </c>
      <c r="T95" s="680">
        <f t="shared" si="7"/>
        <v>0</v>
      </c>
      <c r="AE95" s="3" t="s">
        <v>1505</v>
      </c>
    </row>
    <row r="96" spans="1:31" ht="15" customHeight="1">
      <c r="A96" s="27"/>
      <c r="B96" s="82"/>
      <c r="C96" s="1339" t="s">
        <v>1489</v>
      </c>
      <c r="D96" s="12"/>
      <c r="E96" s="1329" t="s">
        <v>1961</v>
      </c>
      <c r="F96" s="14"/>
      <c r="G96" s="13" t="s">
        <v>1963</v>
      </c>
      <c r="H96" s="13"/>
      <c r="I96" s="18"/>
      <c r="J96" s="8" t="s">
        <v>80</v>
      </c>
      <c r="K96" s="9"/>
      <c r="L96" s="78"/>
      <c r="M96" s="163"/>
      <c r="N96" s="9"/>
      <c r="O96" s="163" t="s">
        <v>298</v>
      </c>
      <c r="P96" s="675"/>
      <c r="Q96" s="676">
        <v>6</v>
      </c>
      <c r="R96" s="716">
        <f t="shared" si="6"/>
        <v>0</v>
      </c>
      <c r="S96" s="680">
        <v>28</v>
      </c>
      <c r="T96" s="680">
        <f t="shared" si="7"/>
        <v>0</v>
      </c>
      <c r="AE96" s="3" t="s">
        <v>1577</v>
      </c>
    </row>
    <row r="97" spans="1:33" ht="15" customHeight="1">
      <c r="A97" s="27"/>
      <c r="B97" s="82"/>
      <c r="C97" s="1340"/>
      <c r="D97" s="12"/>
      <c r="E97" s="1330"/>
      <c r="F97" s="14"/>
      <c r="G97" s="639" t="s">
        <v>1964</v>
      </c>
      <c r="H97" s="13"/>
      <c r="I97" s="18"/>
      <c r="J97" s="8" t="s">
        <v>80</v>
      </c>
      <c r="K97" s="9"/>
      <c r="L97" s="78"/>
      <c r="M97" s="163"/>
      <c r="N97" s="9"/>
      <c r="O97" s="163" t="s">
        <v>298</v>
      </c>
      <c r="P97" s="675"/>
      <c r="Q97" s="676">
        <v>3</v>
      </c>
      <c r="R97" s="716">
        <f t="shared" ref="R97:R128" si="8">IF(ISERROR(I97*Q97),"",ROUND(I97*Q97,1))</f>
        <v>0</v>
      </c>
      <c r="S97" s="680">
        <v>28</v>
      </c>
      <c r="T97" s="680">
        <f t="shared" si="7"/>
        <v>0</v>
      </c>
      <c r="AE97" s="3" t="s">
        <v>2011</v>
      </c>
    </row>
    <row r="98" spans="1:33" ht="15" customHeight="1">
      <c r="A98" s="27"/>
      <c r="B98" s="82"/>
      <c r="C98" s="1340"/>
      <c r="D98" s="12"/>
      <c r="E98" s="630" t="s">
        <v>1962</v>
      </c>
      <c r="F98" s="14"/>
      <c r="G98" s="13" t="s">
        <v>1927</v>
      </c>
      <c r="H98" s="13"/>
      <c r="I98" s="18"/>
      <c r="J98" s="8" t="s">
        <v>80</v>
      </c>
      <c r="K98" s="9"/>
      <c r="L98" s="78"/>
      <c r="M98" s="163"/>
      <c r="N98" s="9"/>
      <c r="O98" s="163" t="s">
        <v>298</v>
      </c>
      <c r="P98" s="675"/>
      <c r="Q98" s="676">
        <v>1.8</v>
      </c>
      <c r="R98" s="716">
        <f t="shared" si="8"/>
        <v>0</v>
      </c>
      <c r="S98" s="680">
        <v>28</v>
      </c>
      <c r="T98" s="680">
        <f t="shared" si="7"/>
        <v>0</v>
      </c>
      <c r="AE98" s="3" t="s">
        <v>1454</v>
      </c>
    </row>
    <row r="99" spans="1:33" ht="15" customHeight="1">
      <c r="A99" s="27"/>
      <c r="B99" s="82"/>
      <c r="C99" s="1340"/>
      <c r="D99" s="12"/>
      <c r="E99" s="11" t="s">
        <v>1966</v>
      </c>
      <c r="F99" s="14"/>
      <c r="G99" s="13" t="s">
        <v>1965</v>
      </c>
      <c r="H99" s="13"/>
      <c r="I99" s="18"/>
      <c r="J99" s="8" t="s">
        <v>80</v>
      </c>
      <c r="K99" s="9"/>
      <c r="L99" s="78" t="s">
        <v>309</v>
      </c>
      <c r="M99" s="163" t="s">
        <v>475</v>
      </c>
      <c r="N99" s="9"/>
      <c r="O99" s="163" t="s">
        <v>475</v>
      </c>
      <c r="P99" s="675"/>
      <c r="Q99" s="676">
        <v>29</v>
      </c>
      <c r="R99" s="716">
        <f t="shared" si="8"/>
        <v>0</v>
      </c>
      <c r="S99" s="680">
        <v>28</v>
      </c>
      <c r="T99" s="680">
        <f t="shared" si="7"/>
        <v>0</v>
      </c>
      <c r="AE99" s="3" t="s">
        <v>1455</v>
      </c>
    </row>
    <row r="100" spans="1:33" ht="15" customHeight="1">
      <c r="A100" s="27"/>
      <c r="B100" s="82"/>
      <c r="C100" s="1341"/>
      <c r="D100" s="12"/>
      <c r="E100" s="11" t="s">
        <v>1967</v>
      </c>
      <c r="F100" s="14"/>
      <c r="G100" s="13" t="s">
        <v>1965</v>
      </c>
      <c r="H100" s="13"/>
      <c r="I100" s="18"/>
      <c r="J100" s="8" t="s">
        <v>80</v>
      </c>
      <c r="K100" s="9"/>
      <c r="L100" s="78" t="s">
        <v>309</v>
      </c>
      <c r="M100" s="163" t="s">
        <v>298</v>
      </c>
      <c r="N100" s="9"/>
      <c r="O100" s="163" t="s">
        <v>298</v>
      </c>
      <c r="P100" s="675"/>
      <c r="Q100" s="676">
        <v>3.1E-2</v>
      </c>
      <c r="R100" s="716">
        <f t="shared" si="8"/>
        <v>0</v>
      </c>
      <c r="S100" s="680">
        <v>28</v>
      </c>
      <c r="T100" s="680">
        <f t="shared" si="7"/>
        <v>0</v>
      </c>
      <c r="AE100" s="3" t="s">
        <v>1456</v>
      </c>
    </row>
    <row r="101" spans="1:33" ht="15" hidden="1" customHeight="1">
      <c r="A101" s="27"/>
      <c r="B101" s="82"/>
      <c r="C101" s="1339" t="s">
        <v>478</v>
      </c>
      <c r="D101" s="12"/>
      <c r="E101" s="111" t="s">
        <v>1969</v>
      </c>
      <c r="F101" s="14"/>
      <c r="G101" s="13" t="s">
        <v>1968</v>
      </c>
      <c r="H101" s="13"/>
      <c r="I101" s="18"/>
      <c r="J101" s="8" t="s">
        <v>80</v>
      </c>
      <c r="K101" s="9"/>
      <c r="L101" s="78" t="s">
        <v>309</v>
      </c>
      <c r="M101" s="163" t="s">
        <v>475</v>
      </c>
      <c r="N101" s="9"/>
      <c r="O101" s="163" t="s">
        <v>475</v>
      </c>
      <c r="P101" s="675"/>
      <c r="Q101" s="676">
        <v>150</v>
      </c>
      <c r="R101" s="716">
        <f t="shared" si="8"/>
        <v>0</v>
      </c>
      <c r="S101" s="680">
        <v>28</v>
      </c>
      <c r="T101" s="680">
        <f t="shared" si="7"/>
        <v>0</v>
      </c>
    </row>
    <row r="102" spans="1:33" ht="15" hidden="1" customHeight="1">
      <c r="A102" s="27"/>
      <c r="B102" s="82"/>
      <c r="C102" s="1340"/>
      <c r="D102" s="12"/>
      <c r="E102" s="111" t="s">
        <v>1970</v>
      </c>
      <c r="F102" s="14"/>
      <c r="G102" s="13" t="s">
        <v>1968</v>
      </c>
      <c r="H102" s="13"/>
      <c r="I102" s="18"/>
      <c r="J102" s="8" t="s">
        <v>80</v>
      </c>
      <c r="K102" s="9"/>
      <c r="L102" s="78" t="s">
        <v>309</v>
      </c>
      <c r="M102" s="163" t="s">
        <v>475</v>
      </c>
      <c r="N102" s="9"/>
      <c r="O102" s="163" t="s">
        <v>475</v>
      </c>
      <c r="P102" s="675"/>
      <c r="Q102" s="676">
        <v>72</v>
      </c>
      <c r="R102" s="716">
        <f t="shared" si="8"/>
        <v>0</v>
      </c>
      <c r="S102" s="680">
        <v>28</v>
      </c>
      <c r="T102" s="680">
        <f t="shared" si="7"/>
        <v>0</v>
      </c>
      <c r="AE102" s="1328" t="s">
        <v>2084</v>
      </c>
      <c r="AF102" s="886"/>
    </row>
    <row r="103" spans="1:33" ht="15" hidden="1" customHeight="1">
      <c r="A103" s="27"/>
      <c r="B103" s="82"/>
      <c r="C103" s="1340"/>
      <c r="D103" s="12"/>
      <c r="E103" s="111" t="s">
        <v>1971</v>
      </c>
      <c r="F103" s="14"/>
      <c r="G103" s="13" t="s">
        <v>1968</v>
      </c>
      <c r="H103" s="13"/>
      <c r="I103" s="18"/>
      <c r="J103" s="8" t="s">
        <v>80</v>
      </c>
      <c r="K103" s="9"/>
      <c r="L103" s="78" t="s">
        <v>309</v>
      </c>
      <c r="M103" s="163" t="s">
        <v>298</v>
      </c>
      <c r="N103" s="9"/>
      <c r="O103" s="163" t="s">
        <v>298</v>
      </c>
      <c r="P103" s="675"/>
      <c r="Q103" s="676">
        <v>140</v>
      </c>
      <c r="R103" s="716">
        <f t="shared" si="8"/>
        <v>0</v>
      </c>
      <c r="S103" s="680">
        <v>28</v>
      </c>
      <c r="T103" s="680">
        <f t="shared" si="7"/>
        <v>0</v>
      </c>
      <c r="AE103" s="105" t="s">
        <v>2010</v>
      </c>
      <c r="AF103" s="105" t="s">
        <v>2009</v>
      </c>
    </row>
    <row r="104" spans="1:33" ht="15" hidden="1" customHeight="1">
      <c r="A104" s="27"/>
      <c r="B104" s="82"/>
      <c r="C104" s="1340"/>
      <c r="D104" s="12"/>
      <c r="E104" s="111" t="s">
        <v>1972</v>
      </c>
      <c r="F104" s="14"/>
      <c r="G104" s="13" t="s">
        <v>1968</v>
      </c>
      <c r="H104" s="13"/>
      <c r="I104" s="18"/>
      <c r="J104" s="8" t="s">
        <v>80</v>
      </c>
      <c r="K104" s="9"/>
      <c r="L104" s="78" t="s">
        <v>309</v>
      </c>
      <c r="M104" s="163" t="s">
        <v>298</v>
      </c>
      <c r="N104" s="9"/>
      <c r="O104" s="163" t="s">
        <v>298</v>
      </c>
      <c r="P104" s="675"/>
      <c r="Q104" s="676">
        <v>68</v>
      </c>
      <c r="R104" s="716">
        <f t="shared" si="8"/>
        <v>0</v>
      </c>
      <c r="S104" s="680">
        <v>28</v>
      </c>
      <c r="T104" s="680">
        <f t="shared" ref="T104:T112" si="9">IF(ISERROR(R104*S104),"",ROUND(R104*S104,1))</f>
        <v>0</v>
      </c>
      <c r="AE104" s="3" t="s">
        <v>1522</v>
      </c>
      <c r="AF104" s="3" t="s">
        <v>1603</v>
      </c>
      <c r="AG104" s="3" t="s">
        <v>2017</v>
      </c>
    </row>
    <row r="105" spans="1:33" ht="15" hidden="1" customHeight="1">
      <c r="A105" s="27"/>
      <c r="B105" s="82"/>
      <c r="C105" s="1340"/>
      <c r="D105" s="12"/>
      <c r="E105" s="111" t="s">
        <v>1973</v>
      </c>
      <c r="F105" s="14"/>
      <c r="G105" s="13" t="s">
        <v>1968</v>
      </c>
      <c r="H105" s="13"/>
      <c r="I105" s="18"/>
      <c r="J105" s="8" t="s">
        <v>80</v>
      </c>
      <c r="K105" s="9"/>
      <c r="L105" s="78" t="s">
        <v>309</v>
      </c>
      <c r="M105" s="163" t="s">
        <v>298</v>
      </c>
      <c r="N105" s="9"/>
      <c r="O105" s="163" t="s">
        <v>298</v>
      </c>
      <c r="P105" s="675"/>
      <c r="Q105" s="676">
        <v>150</v>
      </c>
      <c r="R105" s="716">
        <f t="shared" si="8"/>
        <v>0</v>
      </c>
      <c r="S105" s="680">
        <v>28</v>
      </c>
      <c r="T105" s="680">
        <f t="shared" si="9"/>
        <v>0</v>
      </c>
      <c r="AE105" s="3" t="s">
        <v>1463</v>
      </c>
      <c r="AF105" s="3" t="s">
        <v>1606</v>
      </c>
      <c r="AG105" s="3" t="s">
        <v>2018</v>
      </c>
    </row>
    <row r="106" spans="1:33" ht="15" hidden="1" customHeight="1">
      <c r="A106" s="27"/>
      <c r="B106" s="82"/>
      <c r="C106" s="1340"/>
      <c r="D106" s="12"/>
      <c r="E106" s="111" t="s">
        <v>1974</v>
      </c>
      <c r="F106" s="14"/>
      <c r="G106" s="13" t="s">
        <v>1968</v>
      </c>
      <c r="H106" s="13"/>
      <c r="I106" s="18"/>
      <c r="J106" s="8" t="s">
        <v>80</v>
      </c>
      <c r="K106" s="9"/>
      <c r="L106" s="78" t="s">
        <v>309</v>
      </c>
      <c r="M106" s="163" t="s">
        <v>298</v>
      </c>
      <c r="N106" s="9"/>
      <c r="O106" s="163" t="s">
        <v>298</v>
      </c>
      <c r="P106" s="675"/>
      <c r="Q106" s="676">
        <v>75</v>
      </c>
      <c r="R106" s="716">
        <f t="shared" si="8"/>
        <v>0</v>
      </c>
      <c r="S106" s="680">
        <v>28</v>
      </c>
      <c r="T106" s="680">
        <f t="shared" si="9"/>
        <v>0</v>
      </c>
      <c r="AE106" s="3" t="s">
        <v>1464</v>
      </c>
      <c r="AF106" s="3" t="s">
        <v>1605</v>
      </c>
      <c r="AG106" s="3" t="s">
        <v>2019</v>
      </c>
    </row>
    <row r="107" spans="1:33" ht="15" hidden="1" customHeight="1">
      <c r="A107" s="27"/>
      <c r="B107" s="82"/>
      <c r="C107" s="1340"/>
      <c r="D107" s="12"/>
      <c r="E107" s="111" t="s">
        <v>1975</v>
      </c>
      <c r="F107" s="14"/>
      <c r="G107" s="13" t="s">
        <v>1968</v>
      </c>
      <c r="H107" s="13"/>
      <c r="I107" s="18"/>
      <c r="J107" s="8" t="s">
        <v>80</v>
      </c>
      <c r="K107" s="9"/>
      <c r="L107" s="78"/>
      <c r="M107" s="163"/>
      <c r="N107" s="9"/>
      <c r="O107" s="163" t="s">
        <v>298</v>
      </c>
      <c r="P107" s="675"/>
      <c r="Q107" s="676">
        <v>100</v>
      </c>
      <c r="R107" s="716">
        <f t="shared" si="8"/>
        <v>0</v>
      </c>
      <c r="S107" s="680">
        <v>28</v>
      </c>
      <c r="T107" s="680">
        <f t="shared" si="9"/>
        <v>0</v>
      </c>
      <c r="AE107" s="3" t="s">
        <v>1465</v>
      </c>
      <c r="AF107" s="3" t="s">
        <v>1604</v>
      </c>
      <c r="AG107" s="3" t="s">
        <v>2017</v>
      </c>
    </row>
    <row r="108" spans="1:33" ht="15" hidden="1" customHeight="1">
      <c r="A108" s="27"/>
      <c r="B108" s="82"/>
      <c r="C108" s="1340"/>
      <c r="D108" s="12"/>
      <c r="E108" s="111" t="s">
        <v>1976</v>
      </c>
      <c r="F108" s="14"/>
      <c r="G108" s="13" t="s">
        <v>1968</v>
      </c>
      <c r="H108" s="13"/>
      <c r="I108" s="18"/>
      <c r="J108" s="8" t="s">
        <v>80</v>
      </c>
      <c r="K108" s="9"/>
      <c r="L108" s="78"/>
      <c r="M108" s="163"/>
      <c r="N108" s="9"/>
      <c r="O108" s="163" t="s">
        <v>298</v>
      </c>
      <c r="P108" s="675"/>
      <c r="Q108" s="676">
        <v>50</v>
      </c>
      <c r="R108" s="716">
        <f t="shared" si="8"/>
        <v>0</v>
      </c>
      <c r="S108" s="680">
        <v>28</v>
      </c>
      <c r="T108" s="680">
        <f t="shared" si="9"/>
        <v>0</v>
      </c>
      <c r="AE108" s="3" t="s">
        <v>1523</v>
      </c>
    </row>
    <row r="109" spans="1:33" ht="15" hidden="1" customHeight="1">
      <c r="A109" s="27"/>
      <c r="B109" s="82"/>
      <c r="C109" s="1340"/>
      <c r="D109" s="12"/>
      <c r="E109" s="111" t="s">
        <v>1977</v>
      </c>
      <c r="F109" s="14"/>
      <c r="G109" s="13" t="s">
        <v>1968</v>
      </c>
      <c r="H109" s="13"/>
      <c r="I109" s="18"/>
      <c r="J109" s="8" t="s">
        <v>80</v>
      </c>
      <c r="K109" s="9"/>
      <c r="L109" s="78" t="s">
        <v>309</v>
      </c>
      <c r="M109" s="163" t="s">
        <v>298</v>
      </c>
      <c r="N109" s="9"/>
      <c r="O109" s="163" t="s">
        <v>298</v>
      </c>
      <c r="P109" s="675"/>
      <c r="Q109" s="676">
        <v>130</v>
      </c>
      <c r="R109" s="716">
        <f t="shared" si="8"/>
        <v>0</v>
      </c>
      <c r="S109" s="680">
        <v>28</v>
      </c>
      <c r="T109" s="680">
        <f t="shared" si="9"/>
        <v>0</v>
      </c>
      <c r="AE109" s="3" t="s">
        <v>1524</v>
      </c>
    </row>
    <row r="110" spans="1:33" ht="15" hidden="1" customHeight="1">
      <c r="A110" s="27"/>
      <c r="B110" s="82"/>
      <c r="C110" s="1340"/>
      <c r="D110" s="12"/>
      <c r="E110" s="111" t="s">
        <v>1978</v>
      </c>
      <c r="F110" s="14"/>
      <c r="G110" s="13" t="s">
        <v>1968</v>
      </c>
      <c r="H110" s="13"/>
      <c r="I110" s="18"/>
      <c r="J110" s="8" t="s">
        <v>80</v>
      </c>
      <c r="K110" s="9"/>
      <c r="L110" s="78" t="s">
        <v>309</v>
      </c>
      <c r="M110" s="163" t="s">
        <v>298</v>
      </c>
      <c r="N110" s="9"/>
      <c r="O110" s="163" t="s">
        <v>298</v>
      </c>
      <c r="P110" s="675"/>
      <c r="Q110" s="676">
        <v>67</v>
      </c>
      <c r="R110" s="716">
        <f t="shared" si="8"/>
        <v>0</v>
      </c>
      <c r="S110" s="680">
        <v>28</v>
      </c>
      <c r="T110" s="680">
        <f t="shared" si="9"/>
        <v>0</v>
      </c>
      <c r="AE110" s="3" t="s">
        <v>1920</v>
      </c>
    </row>
    <row r="111" spans="1:33" ht="15" hidden="1" customHeight="1">
      <c r="A111" s="27"/>
      <c r="B111" s="82"/>
      <c r="C111" s="1340"/>
      <c r="D111" s="12"/>
      <c r="E111" s="111" t="s">
        <v>1979</v>
      </c>
      <c r="F111" s="14"/>
      <c r="G111" s="13" t="s">
        <v>1968</v>
      </c>
      <c r="H111" s="13"/>
      <c r="I111" s="18"/>
      <c r="J111" s="8" t="s">
        <v>80</v>
      </c>
      <c r="K111" s="9"/>
      <c r="L111" s="78"/>
      <c r="M111" s="163"/>
      <c r="N111" s="9"/>
      <c r="O111" s="163" t="s">
        <v>298</v>
      </c>
      <c r="P111" s="675"/>
      <c r="Q111" s="676">
        <v>20</v>
      </c>
      <c r="R111" s="716">
        <f t="shared" si="8"/>
        <v>0</v>
      </c>
      <c r="S111" s="680">
        <v>28</v>
      </c>
      <c r="T111" s="680">
        <f t="shared" si="9"/>
        <v>0</v>
      </c>
      <c r="AE111" s="3" t="s">
        <v>1525</v>
      </c>
    </row>
    <row r="112" spans="1:33" ht="15" hidden="1" customHeight="1">
      <c r="A112" s="27"/>
      <c r="B112" s="82"/>
      <c r="C112" s="1340"/>
      <c r="D112" s="12"/>
      <c r="E112" s="111" t="s">
        <v>1980</v>
      </c>
      <c r="F112" s="14"/>
      <c r="G112" s="13" t="s">
        <v>1968</v>
      </c>
      <c r="H112" s="13"/>
      <c r="I112" s="18"/>
      <c r="J112" s="8" t="s">
        <v>80</v>
      </c>
      <c r="K112" s="9"/>
      <c r="L112" s="78"/>
      <c r="M112" s="163"/>
      <c r="N112" s="9"/>
      <c r="O112" s="163" t="s">
        <v>298</v>
      </c>
      <c r="P112" s="675"/>
      <c r="Q112" s="676">
        <v>10</v>
      </c>
      <c r="R112" s="716">
        <f t="shared" si="8"/>
        <v>0</v>
      </c>
      <c r="S112" s="680">
        <v>28</v>
      </c>
      <c r="T112" s="680">
        <f t="shared" si="9"/>
        <v>0</v>
      </c>
      <c r="AE112" s="3" t="s">
        <v>317</v>
      </c>
    </row>
    <row r="113" spans="1:31" ht="15" customHeight="1">
      <c r="A113" s="27"/>
      <c r="B113" s="82"/>
      <c r="C113" s="1339" t="s">
        <v>1981</v>
      </c>
      <c r="D113" s="104"/>
      <c r="E113" s="25" t="s">
        <v>1982</v>
      </c>
      <c r="F113" s="8"/>
      <c r="G113" s="8" t="s">
        <v>351</v>
      </c>
      <c r="H113" s="13"/>
      <c r="I113" s="18"/>
      <c r="J113" s="8" t="s">
        <v>80</v>
      </c>
      <c r="K113" s="9"/>
      <c r="L113" s="78" t="s">
        <v>309</v>
      </c>
      <c r="M113" s="163" t="s">
        <v>479</v>
      </c>
      <c r="N113" s="9"/>
      <c r="O113" s="163" t="s">
        <v>479</v>
      </c>
      <c r="P113" s="675"/>
      <c r="Q113" s="676">
        <v>2.5999999999999999E-3</v>
      </c>
      <c r="R113" s="716">
        <f t="shared" si="8"/>
        <v>0</v>
      </c>
      <c r="S113" s="680">
        <v>28</v>
      </c>
      <c r="T113" s="680">
        <f t="shared" ref="T113:T142" si="10">IF(ISERROR(R113*S113),"",ROUND(R113*S113,1))</f>
        <v>0</v>
      </c>
      <c r="AE113" s="3" t="s">
        <v>1527</v>
      </c>
    </row>
    <row r="114" spans="1:31" ht="15" customHeight="1">
      <c r="A114" s="27"/>
      <c r="B114" s="82"/>
      <c r="C114" s="1340"/>
      <c r="D114" s="104"/>
      <c r="E114" s="25" t="s">
        <v>1983</v>
      </c>
      <c r="F114" s="8"/>
      <c r="G114" s="8" t="s">
        <v>351</v>
      </c>
      <c r="H114" s="13"/>
      <c r="I114" s="18"/>
      <c r="J114" s="8" t="s">
        <v>80</v>
      </c>
      <c r="K114" s="9"/>
      <c r="L114" s="78" t="s">
        <v>309</v>
      </c>
      <c r="M114" s="163" t="s">
        <v>479</v>
      </c>
      <c r="N114" s="9"/>
      <c r="O114" s="163" t="s">
        <v>479</v>
      </c>
      <c r="P114" s="675"/>
      <c r="Q114" s="676">
        <v>2.1000000000000001E-2</v>
      </c>
      <c r="R114" s="716">
        <f t="shared" si="8"/>
        <v>0</v>
      </c>
      <c r="S114" s="680">
        <v>28</v>
      </c>
      <c r="T114" s="680">
        <f t="shared" si="10"/>
        <v>0</v>
      </c>
      <c r="AE114" s="3" t="s">
        <v>318</v>
      </c>
    </row>
    <row r="115" spans="1:31" ht="15" customHeight="1">
      <c r="A115" s="27"/>
      <c r="B115" s="82"/>
      <c r="C115" s="1340"/>
      <c r="D115" s="104"/>
      <c r="E115" s="25" t="s">
        <v>1984</v>
      </c>
      <c r="F115" s="8"/>
      <c r="G115" s="8" t="s">
        <v>351</v>
      </c>
      <c r="H115" s="13"/>
      <c r="I115" s="18"/>
      <c r="J115" s="8" t="s">
        <v>80</v>
      </c>
      <c r="K115" s="9"/>
      <c r="L115" s="78" t="s">
        <v>309</v>
      </c>
      <c r="M115" s="163" t="s">
        <v>479</v>
      </c>
      <c r="N115" s="9"/>
      <c r="O115" s="163" t="s">
        <v>479</v>
      </c>
      <c r="P115" s="675"/>
      <c r="Q115" s="676">
        <v>1.0999999999999999E-2</v>
      </c>
      <c r="R115" s="716">
        <f t="shared" si="8"/>
        <v>0</v>
      </c>
      <c r="S115" s="680">
        <v>28</v>
      </c>
      <c r="T115" s="680">
        <f t="shared" si="10"/>
        <v>0</v>
      </c>
      <c r="AE115" s="3" t="s">
        <v>1529</v>
      </c>
    </row>
    <row r="116" spans="1:31" ht="15" customHeight="1">
      <c r="A116" s="27"/>
      <c r="B116" s="82"/>
      <c r="C116" s="1340"/>
      <c r="D116" s="24"/>
      <c r="E116" s="25" t="s">
        <v>1985</v>
      </c>
      <c r="F116" s="14"/>
      <c r="G116" s="8" t="s">
        <v>351</v>
      </c>
      <c r="H116" s="13"/>
      <c r="I116" s="18"/>
      <c r="J116" s="8" t="s">
        <v>80</v>
      </c>
      <c r="K116" s="9"/>
      <c r="L116" s="78" t="s">
        <v>309</v>
      </c>
      <c r="M116" s="163" t="s">
        <v>479</v>
      </c>
      <c r="N116" s="9"/>
      <c r="O116" s="163" t="s">
        <v>479</v>
      </c>
      <c r="P116" s="675"/>
      <c r="Q116" s="676">
        <v>6.8999999999999999E-3</v>
      </c>
      <c r="R116" s="716">
        <f t="shared" si="8"/>
        <v>0</v>
      </c>
      <c r="S116" s="680">
        <v>28</v>
      </c>
      <c r="T116" s="680">
        <f t="shared" si="10"/>
        <v>0</v>
      </c>
      <c r="AE116" s="3" t="s">
        <v>1530</v>
      </c>
    </row>
    <row r="117" spans="1:31" ht="15" customHeight="1">
      <c r="A117" s="27"/>
      <c r="B117" s="82"/>
      <c r="C117" s="1340"/>
      <c r="D117" s="63"/>
      <c r="E117" s="1336" t="s">
        <v>1986</v>
      </c>
      <c r="F117" s="14"/>
      <c r="G117" s="8" t="s">
        <v>1987</v>
      </c>
      <c r="H117" s="13"/>
      <c r="I117" s="18"/>
      <c r="J117" s="8" t="s">
        <v>80</v>
      </c>
      <c r="K117" s="9"/>
      <c r="L117" s="78"/>
      <c r="M117" s="163"/>
      <c r="N117" s="9"/>
      <c r="O117" s="163" t="s">
        <v>298</v>
      </c>
      <c r="P117" s="675"/>
      <c r="Q117" s="676">
        <v>0.23</v>
      </c>
      <c r="R117" s="716">
        <f t="shared" si="8"/>
        <v>0</v>
      </c>
      <c r="S117" s="680">
        <v>28</v>
      </c>
      <c r="T117" s="680">
        <f t="shared" si="10"/>
        <v>0</v>
      </c>
      <c r="AE117" s="3" t="s">
        <v>60</v>
      </c>
    </row>
    <row r="118" spans="1:31" ht="15" customHeight="1">
      <c r="A118" s="27"/>
      <c r="B118" s="82"/>
      <c r="C118" s="1340"/>
      <c r="D118" s="63"/>
      <c r="E118" s="1337"/>
      <c r="F118" s="14"/>
      <c r="G118" s="8" t="s">
        <v>1988</v>
      </c>
      <c r="H118" s="13"/>
      <c r="I118" s="18"/>
      <c r="J118" s="8" t="s">
        <v>80</v>
      </c>
      <c r="K118" s="9"/>
      <c r="L118" s="78"/>
      <c r="M118" s="163"/>
      <c r="N118" s="9"/>
      <c r="O118" s="163" t="s">
        <v>298</v>
      </c>
      <c r="P118" s="675"/>
      <c r="Q118" s="676">
        <v>8.0000000000000002E-3</v>
      </c>
      <c r="R118" s="716">
        <f t="shared" si="8"/>
        <v>0</v>
      </c>
      <c r="S118" s="680">
        <v>28</v>
      </c>
      <c r="T118" s="680">
        <f t="shared" si="10"/>
        <v>0</v>
      </c>
      <c r="AE118" s="3" t="s">
        <v>1459</v>
      </c>
    </row>
    <row r="119" spans="1:31" ht="15" customHeight="1">
      <c r="A119" s="27"/>
      <c r="B119" s="82"/>
      <c r="C119" s="1340"/>
      <c r="D119" s="63"/>
      <c r="E119" s="1337"/>
      <c r="F119" s="14"/>
      <c r="G119" s="8" t="s">
        <v>1989</v>
      </c>
      <c r="H119" s="13"/>
      <c r="I119" s="18"/>
      <c r="J119" s="8" t="s">
        <v>80</v>
      </c>
      <c r="K119" s="9"/>
      <c r="L119" s="78"/>
      <c r="M119" s="163"/>
      <c r="N119" s="9"/>
      <c r="O119" s="163" t="s">
        <v>298</v>
      </c>
      <c r="P119" s="675"/>
      <c r="Q119" s="676">
        <v>1.5E-3</v>
      </c>
      <c r="R119" s="716">
        <f t="shared" si="8"/>
        <v>0</v>
      </c>
      <c r="S119" s="680">
        <v>28</v>
      </c>
      <c r="T119" s="680">
        <f t="shared" si="10"/>
        <v>0</v>
      </c>
      <c r="AE119" s="3" t="s">
        <v>336</v>
      </c>
    </row>
    <row r="120" spans="1:31" ht="15" customHeight="1">
      <c r="A120" s="27"/>
      <c r="B120" s="82"/>
      <c r="C120" s="1340"/>
      <c r="D120" s="63"/>
      <c r="E120" s="1337"/>
      <c r="F120" s="14"/>
      <c r="G120" s="8" t="s">
        <v>1990</v>
      </c>
      <c r="H120" s="13"/>
      <c r="I120" s="18"/>
      <c r="J120" s="8" t="s">
        <v>80</v>
      </c>
      <c r="K120" s="9"/>
      <c r="L120" s="78"/>
      <c r="M120" s="163"/>
      <c r="N120" s="9"/>
      <c r="O120" s="163" t="s">
        <v>298</v>
      </c>
      <c r="P120" s="675"/>
      <c r="Q120" s="676">
        <v>4.0000000000000001E-3</v>
      </c>
      <c r="R120" s="716">
        <f t="shared" si="8"/>
        <v>0</v>
      </c>
      <c r="S120" s="680">
        <v>28</v>
      </c>
      <c r="T120" s="680">
        <f t="shared" si="10"/>
        <v>0</v>
      </c>
      <c r="AE120" s="3" t="s">
        <v>1532</v>
      </c>
    </row>
    <row r="121" spans="1:31" ht="30" customHeight="1">
      <c r="A121" s="27"/>
      <c r="B121" s="82"/>
      <c r="C121" s="1341"/>
      <c r="D121" s="26"/>
      <c r="E121" s="1338"/>
      <c r="F121" s="14"/>
      <c r="G121" s="8" t="s">
        <v>1991</v>
      </c>
      <c r="H121" s="13"/>
      <c r="I121" s="18"/>
      <c r="J121" s="8" t="s">
        <v>80</v>
      </c>
      <c r="K121" s="9"/>
      <c r="L121" s="78" t="s">
        <v>309</v>
      </c>
      <c r="M121" s="163" t="s">
        <v>479</v>
      </c>
      <c r="N121" s="9"/>
      <c r="O121" s="163" t="s">
        <v>479</v>
      </c>
      <c r="P121" s="675"/>
      <c r="Q121" s="676">
        <v>0.23</v>
      </c>
      <c r="R121" s="716">
        <f t="shared" si="8"/>
        <v>0</v>
      </c>
      <c r="S121" s="680">
        <v>28</v>
      </c>
      <c r="T121" s="680">
        <f t="shared" si="10"/>
        <v>0</v>
      </c>
      <c r="AE121" s="3" t="s">
        <v>1533</v>
      </c>
    </row>
    <row r="122" spans="1:31" ht="15" customHeight="1">
      <c r="A122" s="27"/>
      <c r="B122" s="82"/>
      <c r="C122" s="1339" t="s">
        <v>337</v>
      </c>
      <c r="D122" s="12"/>
      <c r="E122" s="11" t="s">
        <v>1992</v>
      </c>
      <c r="F122" s="14"/>
      <c r="G122" s="639" t="s">
        <v>338</v>
      </c>
      <c r="H122" s="13"/>
      <c r="I122" s="18"/>
      <c r="J122" s="8" t="s">
        <v>81</v>
      </c>
      <c r="K122" s="9"/>
      <c r="L122" s="78" t="s">
        <v>309</v>
      </c>
      <c r="M122" s="163" t="s">
        <v>475</v>
      </c>
      <c r="N122" s="9"/>
      <c r="O122" s="163" t="s">
        <v>475</v>
      </c>
      <c r="P122" s="675"/>
      <c r="Q122" s="676">
        <v>1.1999999999999999E-3</v>
      </c>
      <c r="R122" s="716">
        <f t="shared" si="8"/>
        <v>0</v>
      </c>
      <c r="S122" s="680">
        <v>28</v>
      </c>
      <c r="T122" s="680">
        <f t="shared" si="10"/>
        <v>0</v>
      </c>
      <c r="AE122" s="3" t="s">
        <v>1534</v>
      </c>
    </row>
    <row r="123" spans="1:31" ht="15" customHeight="1">
      <c r="A123" s="27"/>
      <c r="B123" s="82"/>
      <c r="C123" s="1340"/>
      <c r="D123" s="12"/>
      <c r="E123" s="11" t="s">
        <v>1993</v>
      </c>
      <c r="F123" s="14"/>
      <c r="G123" s="639" t="s">
        <v>338</v>
      </c>
      <c r="H123" s="13"/>
      <c r="I123" s="18"/>
      <c r="J123" s="8" t="s">
        <v>81</v>
      </c>
      <c r="K123" s="9"/>
      <c r="L123" s="78" t="s">
        <v>309</v>
      </c>
      <c r="M123" s="163" t="s">
        <v>298</v>
      </c>
      <c r="N123" s="9"/>
      <c r="O123" s="163" t="s">
        <v>298</v>
      </c>
      <c r="P123" s="675"/>
      <c r="Q123" s="676">
        <v>2.5000000000000001E-3</v>
      </c>
      <c r="R123" s="716">
        <f t="shared" si="8"/>
        <v>0</v>
      </c>
      <c r="S123" s="680">
        <v>28</v>
      </c>
      <c r="T123" s="680">
        <f t="shared" si="10"/>
        <v>0</v>
      </c>
      <c r="AE123" s="3" t="s">
        <v>1460</v>
      </c>
    </row>
    <row r="124" spans="1:31" ht="15" customHeight="1">
      <c r="A124" s="27"/>
      <c r="B124" s="82"/>
      <c r="C124" s="1340"/>
      <c r="D124" s="12"/>
      <c r="E124" s="11" t="s">
        <v>1994</v>
      </c>
      <c r="F124" s="14"/>
      <c r="G124" s="639" t="s">
        <v>338</v>
      </c>
      <c r="H124" s="13"/>
      <c r="I124" s="18"/>
      <c r="J124" s="8" t="s">
        <v>81</v>
      </c>
      <c r="K124" s="9"/>
      <c r="L124" s="78" t="s">
        <v>309</v>
      </c>
      <c r="M124" s="163" t="s">
        <v>298</v>
      </c>
      <c r="N124" s="9"/>
      <c r="O124" s="163" t="s">
        <v>298</v>
      </c>
      <c r="P124" s="675"/>
      <c r="Q124" s="676">
        <v>9.2000000000000003E-4</v>
      </c>
      <c r="R124" s="716">
        <f t="shared" si="8"/>
        <v>0</v>
      </c>
      <c r="S124" s="680">
        <v>28</v>
      </c>
      <c r="T124" s="680">
        <f t="shared" si="10"/>
        <v>0</v>
      </c>
      <c r="AE124" s="3" t="s">
        <v>1535</v>
      </c>
    </row>
    <row r="125" spans="1:31" ht="15" customHeight="1">
      <c r="A125" s="27"/>
      <c r="B125" s="82"/>
      <c r="C125" s="1340"/>
      <c r="D125" s="12"/>
      <c r="E125" s="11" t="s">
        <v>1995</v>
      </c>
      <c r="F125" s="14"/>
      <c r="G125" s="639" t="s">
        <v>338</v>
      </c>
      <c r="H125" s="13"/>
      <c r="I125" s="18"/>
      <c r="J125" s="8" t="s">
        <v>81</v>
      </c>
      <c r="K125" s="9"/>
      <c r="L125" s="78" t="s">
        <v>309</v>
      </c>
      <c r="M125" s="163" t="s">
        <v>298</v>
      </c>
      <c r="N125" s="9"/>
      <c r="O125" s="163" t="s">
        <v>298</v>
      </c>
      <c r="P125" s="675"/>
      <c r="Q125" s="676">
        <v>7.3000000000000001E-3</v>
      </c>
      <c r="R125" s="716">
        <f t="shared" si="8"/>
        <v>0</v>
      </c>
      <c r="S125" s="680">
        <v>28</v>
      </c>
      <c r="T125" s="680">
        <f t="shared" si="10"/>
        <v>0</v>
      </c>
      <c r="AE125" s="3" t="s">
        <v>1536</v>
      </c>
    </row>
    <row r="126" spans="1:31" ht="15" customHeight="1">
      <c r="A126" s="27"/>
      <c r="B126" s="82"/>
      <c r="C126" s="1341"/>
      <c r="D126" s="12"/>
      <c r="E126" s="11" t="s">
        <v>1996</v>
      </c>
      <c r="F126" s="14"/>
      <c r="G126" s="639" t="s">
        <v>338</v>
      </c>
      <c r="H126" s="13"/>
      <c r="I126" s="18"/>
      <c r="J126" s="8" t="s">
        <v>81</v>
      </c>
      <c r="K126" s="9"/>
      <c r="L126" s="78" t="s">
        <v>309</v>
      </c>
      <c r="M126" s="163" t="s">
        <v>298</v>
      </c>
      <c r="N126" s="9"/>
      <c r="O126" s="163" t="s">
        <v>298</v>
      </c>
      <c r="P126" s="675"/>
      <c r="Q126" s="676" t="s">
        <v>191</v>
      </c>
      <c r="R126" s="716" t="str">
        <f t="shared" si="8"/>
        <v/>
      </c>
      <c r="S126" s="680">
        <v>28</v>
      </c>
      <c r="T126" s="680" t="str">
        <f t="shared" si="10"/>
        <v/>
      </c>
      <c r="AE126" s="3" t="s">
        <v>1537</v>
      </c>
    </row>
    <row r="127" spans="1:31" ht="15" customHeight="1">
      <c r="A127" s="27"/>
      <c r="B127" s="82"/>
      <c r="C127" s="1339" t="s">
        <v>352</v>
      </c>
      <c r="D127" s="12"/>
      <c r="E127" s="11" t="s">
        <v>82</v>
      </c>
      <c r="F127" s="14"/>
      <c r="G127" s="13" t="s">
        <v>340</v>
      </c>
      <c r="H127" s="13"/>
      <c r="I127" s="18"/>
      <c r="J127" s="8" t="s">
        <v>83</v>
      </c>
      <c r="K127" s="9"/>
      <c r="L127" s="78" t="s">
        <v>309</v>
      </c>
      <c r="M127" s="163" t="s">
        <v>475</v>
      </c>
      <c r="N127" s="9"/>
      <c r="O127" s="163" t="s">
        <v>475</v>
      </c>
      <c r="P127" s="675"/>
      <c r="Q127" s="676">
        <v>8.8000000000000003E-4</v>
      </c>
      <c r="R127" s="716">
        <f t="shared" si="8"/>
        <v>0</v>
      </c>
      <c r="S127" s="680">
        <v>28</v>
      </c>
      <c r="T127" s="680">
        <f t="shared" si="10"/>
        <v>0</v>
      </c>
      <c r="AE127" s="3" t="s">
        <v>1538</v>
      </c>
    </row>
    <row r="128" spans="1:31" ht="15" customHeight="1">
      <c r="A128" s="27"/>
      <c r="B128" s="82"/>
      <c r="C128" s="1340"/>
      <c r="D128" s="104"/>
      <c r="E128" s="105" t="s">
        <v>343</v>
      </c>
      <c r="F128" s="14"/>
      <c r="G128" s="13" t="s">
        <v>350</v>
      </c>
      <c r="H128" s="13"/>
      <c r="I128" s="18"/>
      <c r="J128" s="8" t="s">
        <v>83</v>
      </c>
      <c r="K128" s="9"/>
      <c r="L128" s="78" t="s">
        <v>309</v>
      </c>
      <c r="M128" s="163" t="s">
        <v>475</v>
      </c>
      <c r="N128" s="9"/>
      <c r="O128" s="163" t="s">
        <v>475</v>
      </c>
      <c r="P128" s="675"/>
      <c r="Q128" s="676">
        <v>0.54</v>
      </c>
      <c r="R128" s="716">
        <f t="shared" si="8"/>
        <v>0</v>
      </c>
      <c r="S128" s="680">
        <v>28</v>
      </c>
      <c r="T128" s="680">
        <f t="shared" si="10"/>
        <v>0</v>
      </c>
      <c r="AE128" s="3" t="s">
        <v>1539</v>
      </c>
    </row>
    <row r="129" spans="1:31" ht="15" customHeight="1">
      <c r="A129" s="27"/>
      <c r="B129" s="82"/>
      <c r="C129" s="1340"/>
      <c r="D129" s="104"/>
      <c r="E129" s="105" t="s">
        <v>344</v>
      </c>
      <c r="F129" s="14"/>
      <c r="G129" s="13" t="s">
        <v>350</v>
      </c>
      <c r="H129" s="13"/>
      <c r="I129" s="18"/>
      <c r="J129" s="8" t="s">
        <v>83</v>
      </c>
      <c r="K129" s="9"/>
      <c r="L129" s="78" t="s">
        <v>309</v>
      </c>
      <c r="M129" s="163" t="s">
        <v>475</v>
      </c>
      <c r="N129" s="9"/>
      <c r="O129" s="163" t="s">
        <v>475</v>
      </c>
      <c r="P129" s="675"/>
      <c r="Q129" s="676">
        <v>5.4999999999999997E-3</v>
      </c>
      <c r="R129" s="716">
        <f t="shared" ref="R129:R139" si="11">IF(ISERROR(I129*Q129),"",ROUND(I129*Q129,1))</f>
        <v>0</v>
      </c>
      <c r="S129" s="680">
        <v>28</v>
      </c>
      <c r="T129" s="680">
        <f t="shared" si="10"/>
        <v>0</v>
      </c>
      <c r="AE129" s="3" t="s">
        <v>1504</v>
      </c>
    </row>
    <row r="130" spans="1:31" ht="15" customHeight="1">
      <c r="A130" s="27"/>
      <c r="B130" s="82"/>
      <c r="C130" s="1340"/>
      <c r="D130" s="104"/>
      <c r="E130" s="105" t="s">
        <v>345</v>
      </c>
      <c r="F130" s="14"/>
      <c r="G130" s="13" t="s">
        <v>350</v>
      </c>
      <c r="H130" s="13"/>
      <c r="I130" s="18"/>
      <c r="J130" s="8" t="s">
        <v>83</v>
      </c>
      <c r="K130" s="9"/>
      <c r="L130" s="78" t="s">
        <v>309</v>
      </c>
      <c r="M130" s="163" t="s">
        <v>475</v>
      </c>
      <c r="N130" s="9"/>
      <c r="O130" s="163" t="s">
        <v>475</v>
      </c>
      <c r="P130" s="675"/>
      <c r="Q130" s="676">
        <v>5.0000000000000001E-3</v>
      </c>
      <c r="R130" s="716">
        <f t="shared" si="11"/>
        <v>0</v>
      </c>
      <c r="S130" s="680">
        <v>28</v>
      </c>
      <c r="T130" s="680">
        <f t="shared" si="10"/>
        <v>0</v>
      </c>
      <c r="AE130" s="3" t="s">
        <v>1461</v>
      </c>
    </row>
    <row r="131" spans="1:31" ht="15" customHeight="1">
      <c r="A131" s="27"/>
      <c r="B131" s="82"/>
      <c r="C131" s="1340"/>
      <c r="D131" s="104"/>
      <c r="E131" s="105" t="s">
        <v>346</v>
      </c>
      <c r="F131" s="14"/>
      <c r="G131" s="13" t="s">
        <v>350</v>
      </c>
      <c r="H131" s="13"/>
      <c r="I131" s="18"/>
      <c r="J131" s="8" t="s">
        <v>83</v>
      </c>
      <c r="K131" s="9"/>
      <c r="L131" s="78" t="s">
        <v>309</v>
      </c>
      <c r="M131" s="163" t="s">
        <v>475</v>
      </c>
      <c r="N131" s="9"/>
      <c r="O131" s="163" t="s">
        <v>475</v>
      </c>
      <c r="P131" s="675"/>
      <c r="Q131" s="676">
        <v>5.8999999999999999E-3</v>
      </c>
      <c r="R131" s="716">
        <f t="shared" si="11"/>
        <v>0</v>
      </c>
      <c r="S131" s="680">
        <v>28</v>
      </c>
      <c r="T131" s="680">
        <f t="shared" si="10"/>
        <v>0</v>
      </c>
      <c r="AE131" s="3" t="s">
        <v>1505</v>
      </c>
    </row>
    <row r="132" spans="1:31" ht="15" customHeight="1">
      <c r="A132" s="27"/>
      <c r="B132" s="82"/>
      <c r="C132" s="1340"/>
      <c r="D132" s="104"/>
      <c r="E132" s="105" t="s">
        <v>347</v>
      </c>
      <c r="F132" s="14"/>
      <c r="G132" s="13" t="s">
        <v>350</v>
      </c>
      <c r="H132" s="13"/>
      <c r="I132" s="18"/>
      <c r="J132" s="8" t="s">
        <v>83</v>
      </c>
      <c r="K132" s="9"/>
      <c r="L132" s="78" t="s">
        <v>309</v>
      </c>
      <c r="M132" s="163" t="s">
        <v>475</v>
      </c>
      <c r="N132" s="9"/>
      <c r="O132" s="163" t="s">
        <v>475</v>
      </c>
      <c r="P132" s="675"/>
      <c r="Q132" s="676">
        <v>5.4999999999999997E-3</v>
      </c>
      <c r="R132" s="716">
        <f t="shared" si="11"/>
        <v>0</v>
      </c>
      <c r="S132" s="680">
        <v>28</v>
      </c>
      <c r="T132" s="680">
        <f t="shared" si="10"/>
        <v>0</v>
      </c>
      <c r="AE132" s="3" t="s">
        <v>1577</v>
      </c>
    </row>
    <row r="133" spans="1:31" ht="15" customHeight="1">
      <c r="A133" s="27"/>
      <c r="B133" s="82"/>
      <c r="C133" s="1340"/>
      <c r="D133" s="104"/>
      <c r="E133" s="105" t="s">
        <v>348</v>
      </c>
      <c r="F133" s="14"/>
      <c r="G133" s="13" t="s">
        <v>350</v>
      </c>
      <c r="H133" s="13"/>
      <c r="I133" s="18"/>
      <c r="J133" s="8" t="s">
        <v>83</v>
      </c>
      <c r="K133" s="9"/>
      <c r="L133" s="78" t="s">
        <v>309</v>
      </c>
      <c r="M133" s="163" t="s">
        <v>475</v>
      </c>
      <c r="N133" s="9"/>
      <c r="O133" s="163" t="s">
        <v>475</v>
      </c>
      <c r="P133" s="675"/>
      <c r="Q133" s="676">
        <v>5.4999999999999997E-3</v>
      </c>
      <c r="R133" s="716">
        <f t="shared" si="11"/>
        <v>0</v>
      </c>
      <c r="S133" s="680">
        <v>28</v>
      </c>
      <c r="T133" s="680">
        <f t="shared" si="10"/>
        <v>0</v>
      </c>
      <c r="AE133" s="3" t="s">
        <v>540</v>
      </c>
    </row>
    <row r="134" spans="1:31" ht="15" customHeight="1">
      <c r="A134" s="27"/>
      <c r="B134" s="82"/>
      <c r="C134" s="1340"/>
      <c r="D134" s="104"/>
      <c r="E134" s="105" t="s">
        <v>1997</v>
      </c>
      <c r="F134" s="14"/>
      <c r="G134" s="13" t="s">
        <v>349</v>
      </c>
      <c r="H134" s="13"/>
      <c r="I134" s="18"/>
      <c r="J134" s="8" t="s">
        <v>339</v>
      </c>
      <c r="K134" s="9"/>
      <c r="L134" s="78" t="s">
        <v>309</v>
      </c>
      <c r="M134" s="163" t="s">
        <v>479</v>
      </c>
      <c r="N134" s="9"/>
      <c r="O134" s="163" t="s">
        <v>479</v>
      </c>
      <c r="P134" s="675"/>
      <c r="Q134" s="676">
        <v>6.2E-2</v>
      </c>
      <c r="R134" s="716">
        <f t="shared" si="11"/>
        <v>0</v>
      </c>
      <c r="S134" s="680">
        <v>28</v>
      </c>
      <c r="T134" s="680">
        <f t="shared" si="10"/>
        <v>0</v>
      </c>
      <c r="AE134" s="3" t="s">
        <v>1469</v>
      </c>
    </row>
    <row r="135" spans="1:31" ht="15" customHeight="1">
      <c r="A135" s="27"/>
      <c r="B135" s="82"/>
      <c r="C135" s="1340"/>
      <c r="D135" s="104"/>
      <c r="E135" s="105" t="s">
        <v>1998</v>
      </c>
      <c r="F135" s="14"/>
      <c r="G135" s="13" t="s">
        <v>349</v>
      </c>
      <c r="H135" s="13"/>
      <c r="I135" s="18"/>
      <c r="J135" s="8" t="s">
        <v>339</v>
      </c>
      <c r="K135" s="9"/>
      <c r="L135" s="78" t="s">
        <v>309</v>
      </c>
      <c r="M135" s="163" t="s">
        <v>298</v>
      </c>
      <c r="N135" s="9"/>
      <c r="O135" s="163" t="s">
        <v>298</v>
      </c>
      <c r="P135" s="675"/>
      <c r="Q135" s="676">
        <v>0.46</v>
      </c>
      <c r="R135" s="716">
        <f t="shared" si="11"/>
        <v>0</v>
      </c>
      <c r="S135" s="680">
        <v>28</v>
      </c>
      <c r="T135" s="680">
        <f t="shared" si="10"/>
        <v>0</v>
      </c>
      <c r="AE135" s="3" t="s">
        <v>1468</v>
      </c>
    </row>
    <row r="136" spans="1:31" ht="41.25" customHeight="1">
      <c r="A136" s="27"/>
      <c r="B136" s="82"/>
      <c r="C136" s="1340"/>
      <c r="D136" s="104"/>
      <c r="E136" s="135" t="s">
        <v>2000</v>
      </c>
      <c r="F136" s="14"/>
      <c r="G136" s="13" t="s">
        <v>349</v>
      </c>
      <c r="H136" s="13"/>
      <c r="I136" s="18"/>
      <c r="J136" s="8" t="s">
        <v>339</v>
      </c>
      <c r="K136" s="9"/>
      <c r="L136" s="78" t="s">
        <v>309</v>
      </c>
      <c r="M136" s="163" t="s">
        <v>298</v>
      </c>
      <c r="N136" s="9"/>
      <c r="O136" s="163" t="s">
        <v>298</v>
      </c>
      <c r="P136" s="675"/>
      <c r="Q136" s="676">
        <v>1</v>
      </c>
      <c r="R136" s="716">
        <f t="shared" si="11"/>
        <v>0</v>
      </c>
      <c r="S136" s="680">
        <v>28</v>
      </c>
      <c r="T136" s="680">
        <f t="shared" si="10"/>
        <v>0</v>
      </c>
      <c r="AE136" s="3" t="s">
        <v>1472</v>
      </c>
    </row>
    <row r="137" spans="1:31" ht="15" customHeight="1">
      <c r="A137" s="27"/>
      <c r="B137" s="82"/>
      <c r="C137" s="1340"/>
      <c r="D137" s="104"/>
      <c r="E137" s="112" t="s">
        <v>2001</v>
      </c>
      <c r="F137" s="14"/>
      <c r="G137" s="13" t="s">
        <v>349</v>
      </c>
      <c r="H137" s="13"/>
      <c r="I137" s="18"/>
      <c r="J137" s="8" t="s">
        <v>339</v>
      </c>
      <c r="K137" s="9"/>
      <c r="L137" s="78" t="s">
        <v>309</v>
      </c>
      <c r="M137" s="163" t="s">
        <v>479</v>
      </c>
      <c r="N137" s="9"/>
      <c r="O137" s="163" t="s">
        <v>479</v>
      </c>
      <c r="P137" s="675"/>
      <c r="Q137" s="676">
        <v>2</v>
      </c>
      <c r="R137" s="716">
        <f t="shared" si="11"/>
        <v>0</v>
      </c>
      <c r="S137" s="680">
        <v>28</v>
      </c>
      <c r="T137" s="680">
        <f t="shared" si="10"/>
        <v>0</v>
      </c>
      <c r="AE137" s="3" t="s">
        <v>1474</v>
      </c>
    </row>
    <row r="138" spans="1:31" ht="15" customHeight="1">
      <c r="A138" s="27"/>
      <c r="B138" s="82"/>
      <c r="C138" s="1340"/>
      <c r="D138" s="104"/>
      <c r="E138" s="112" t="s">
        <v>2206</v>
      </c>
      <c r="F138" s="14"/>
      <c r="G138" s="13" t="s">
        <v>349</v>
      </c>
      <c r="H138" s="13"/>
      <c r="I138" s="18"/>
      <c r="J138" s="8" t="s">
        <v>339</v>
      </c>
      <c r="K138" s="9"/>
      <c r="L138" s="78" t="s">
        <v>309</v>
      </c>
      <c r="M138" s="163" t="s">
        <v>479</v>
      </c>
      <c r="N138" s="9"/>
      <c r="O138" s="163" t="s">
        <v>479</v>
      </c>
      <c r="P138" s="675"/>
      <c r="Q138" s="676">
        <v>2.5</v>
      </c>
      <c r="R138" s="716">
        <f t="shared" si="11"/>
        <v>0</v>
      </c>
      <c r="S138" s="680">
        <v>28</v>
      </c>
      <c r="T138" s="680">
        <f t="shared" si="10"/>
        <v>0</v>
      </c>
    </row>
    <row r="139" spans="1:31" ht="15" customHeight="1">
      <c r="A139" s="27"/>
      <c r="B139" s="82"/>
      <c r="C139" s="1341"/>
      <c r="D139" s="104"/>
      <c r="E139" s="105" t="s">
        <v>1999</v>
      </c>
      <c r="F139" s="14"/>
      <c r="G139" s="13" t="s">
        <v>349</v>
      </c>
      <c r="H139" s="13"/>
      <c r="I139" s="18"/>
      <c r="J139" s="8" t="s">
        <v>339</v>
      </c>
      <c r="K139" s="9"/>
      <c r="L139" s="78" t="s">
        <v>309</v>
      </c>
      <c r="M139" s="163" t="s">
        <v>479</v>
      </c>
      <c r="N139" s="9"/>
      <c r="O139" s="163" t="s">
        <v>479</v>
      </c>
      <c r="P139" s="675"/>
      <c r="Q139" s="676">
        <v>6.2E-2</v>
      </c>
      <c r="R139" s="716">
        <f t="shared" si="11"/>
        <v>0</v>
      </c>
      <c r="S139" s="680">
        <v>28</v>
      </c>
      <c r="T139" s="680">
        <f t="shared" si="10"/>
        <v>0</v>
      </c>
    </row>
    <row r="140" spans="1:31" ht="44.25" customHeight="1">
      <c r="A140" s="23"/>
      <c r="B140" s="70"/>
      <c r="C140" s="642" t="s">
        <v>501</v>
      </c>
      <c r="D140" s="146"/>
      <c r="E140" s="147"/>
      <c r="F140" s="139"/>
      <c r="G140" s="138"/>
      <c r="H140" s="140"/>
      <c r="I140" s="18"/>
      <c r="J140" s="141"/>
      <c r="K140" s="142"/>
      <c r="L140" s="143" t="s">
        <v>309</v>
      </c>
      <c r="M140" s="143" t="s">
        <v>479</v>
      </c>
      <c r="N140" s="144"/>
      <c r="O140" s="145"/>
      <c r="P140" s="142"/>
      <c r="Q140" s="55"/>
      <c r="R140" s="171"/>
      <c r="S140" s="680">
        <v>28</v>
      </c>
      <c r="T140" s="20">
        <f t="shared" si="10"/>
        <v>0</v>
      </c>
    </row>
    <row r="141" spans="1:31" ht="45.75" customHeight="1">
      <c r="A141" s="21"/>
      <c r="B141" s="83"/>
      <c r="C141" s="642" t="s">
        <v>501</v>
      </c>
      <c r="D141" s="146"/>
      <c r="E141" s="147"/>
      <c r="F141" s="139"/>
      <c r="G141" s="138"/>
      <c r="H141" s="140"/>
      <c r="I141" s="18"/>
      <c r="J141" s="141"/>
      <c r="K141" s="142"/>
      <c r="L141" s="143" t="s">
        <v>309</v>
      </c>
      <c r="M141" s="143" t="s">
        <v>479</v>
      </c>
      <c r="N141" s="144"/>
      <c r="O141" s="145"/>
      <c r="P141" s="142"/>
      <c r="Q141" s="55"/>
      <c r="R141" s="171"/>
      <c r="S141" s="680">
        <v>28</v>
      </c>
      <c r="T141" s="20">
        <f t="shared" si="10"/>
        <v>0</v>
      </c>
    </row>
    <row r="142" spans="1:31" ht="44.25" customHeight="1">
      <c r="A142" s="22"/>
      <c r="B142" s="84"/>
      <c r="C142" s="642" t="s">
        <v>501</v>
      </c>
      <c r="D142" s="146"/>
      <c r="E142" s="147"/>
      <c r="F142" s="139"/>
      <c r="G142" s="138"/>
      <c r="H142" s="140"/>
      <c r="I142" s="18"/>
      <c r="J142" s="141"/>
      <c r="K142" s="142"/>
      <c r="L142" s="143" t="s">
        <v>309</v>
      </c>
      <c r="M142" s="143" t="s">
        <v>479</v>
      </c>
      <c r="N142" s="144"/>
      <c r="O142" s="145"/>
      <c r="P142" s="142"/>
      <c r="Q142" s="55"/>
      <c r="R142" s="171"/>
      <c r="S142" s="680">
        <v>28</v>
      </c>
      <c r="T142" s="20">
        <f t="shared" si="10"/>
        <v>0</v>
      </c>
    </row>
    <row r="143" spans="1:31" ht="14.25" customHeight="1">
      <c r="A143" s="22"/>
      <c r="B143" s="84"/>
      <c r="L143" s="10"/>
      <c r="M143" s="56"/>
      <c r="Q143" s="10" t="s">
        <v>49</v>
      </c>
      <c r="R143" s="172">
        <f>SUM(R9:R142)</f>
        <v>0</v>
      </c>
      <c r="S143" s="76" t="s">
        <v>299</v>
      </c>
      <c r="T143" s="173">
        <f>SUM(T9:T142)</f>
        <v>0</v>
      </c>
      <c r="U143" s="80" t="s">
        <v>464</v>
      </c>
    </row>
    <row r="144" spans="1:31" ht="14.25" customHeight="1">
      <c r="A144" s="23"/>
      <c r="B144" s="70"/>
      <c r="E144" s="4"/>
    </row>
    <row r="145" spans="1:2" ht="14.25" customHeight="1">
      <c r="A145" s="27"/>
      <c r="B145" s="82"/>
    </row>
    <row r="146" spans="1:2" ht="14.25" customHeight="1">
      <c r="A146" s="21"/>
      <c r="B146" s="83"/>
    </row>
    <row r="147" spans="1:2" ht="14.25" customHeight="1">
      <c r="A147" s="23"/>
      <c r="B147" s="70"/>
    </row>
    <row r="148" spans="1:2" ht="14.25" customHeight="1">
      <c r="A148" s="21"/>
      <c r="B148" s="83"/>
    </row>
    <row r="149" spans="1:2" ht="14.25" customHeight="1">
      <c r="A149" s="22"/>
      <c r="B149" s="84"/>
    </row>
    <row r="150" spans="1:2" ht="14.25" customHeight="1">
      <c r="A150" s="23"/>
      <c r="B150" s="70"/>
    </row>
    <row r="151" spans="1:2" ht="15" customHeight="1">
      <c r="A151" s="27"/>
      <c r="B151" s="82"/>
    </row>
    <row r="152" spans="1:2" ht="15" customHeight="1">
      <c r="A152" s="27"/>
      <c r="B152" s="82"/>
    </row>
    <row r="153" spans="1:2" ht="15" customHeight="1">
      <c r="A153" s="27"/>
      <c r="B153" s="82"/>
    </row>
    <row r="154" spans="1:2" ht="15" customHeight="1">
      <c r="A154" s="27"/>
      <c r="B154" s="82"/>
    </row>
    <row r="155" spans="1:2" ht="15" customHeight="1">
      <c r="A155" s="21"/>
      <c r="B155" s="83"/>
    </row>
    <row r="156" spans="1:2" ht="15" hidden="1" customHeight="1">
      <c r="A156" s="23"/>
      <c r="B156" s="70"/>
    </row>
    <row r="157" spans="1:2" ht="15" hidden="1" customHeight="1">
      <c r="A157" s="27"/>
      <c r="B157" s="82"/>
    </row>
    <row r="158" spans="1:2" ht="15" hidden="1" customHeight="1">
      <c r="A158" s="21"/>
      <c r="B158" s="83"/>
    </row>
    <row r="159" spans="1:2" ht="28.5" customHeight="1">
      <c r="A159" s="22"/>
      <c r="B159" s="84"/>
    </row>
    <row r="160" spans="1:2" ht="15" customHeight="1">
      <c r="A160" s="23"/>
      <c r="B160" s="70"/>
    </row>
    <row r="161" spans="1:2" ht="15" customHeight="1">
      <c r="A161" s="21"/>
      <c r="B161" s="83"/>
    </row>
    <row r="162" spans="1:2" ht="15" customHeight="1">
      <c r="A162" s="21"/>
      <c r="B162" s="83"/>
    </row>
    <row r="163" spans="1:2" ht="15" customHeight="1">
      <c r="A163" s="21"/>
      <c r="B163" s="83"/>
    </row>
    <row r="164" spans="1:2" ht="15" customHeight="1">
      <c r="A164" s="21"/>
      <c r="B164" s="83"/>
    </row>
    <row r="165" spans="1:2" ht="15" customHeight="1">
      <c r="A165" s="21"/>
      <c r="B165" s="83"/>
    </row>
    <row r="166" spans="1:2" ht="15" customHeight="1">
      <c r="A166" s="21"/>
      <c r="B166" s="83"/>
    </row>
    <row r="167" spans="1:2" ht="15" customHeight="1">
      <c r="A167" s="21"/>
      <c r="B167" s="83"/>
    </row>
    <row r="168" spans="1:2" ht="15" customHeight="1">
      <c r="A168" s="21"/>
      <c r="B168" s="83"/>
    </row>
    <row r="169" spans="1:2" ht="15" customHeight="1">
      <c r="A169" s="21"/>
      <c r="B169" s="83"/>
    </row>
    <row r="170" spans="1:2" ht="15" customHeight="1">
      <c r="A170" s="21"/>
      <c r="B170" s="83"/>
    </row>
    <row r="171" spans="1:2" ht="15" customHeight="1">
      <c r="A171" s="23"/>
      <c r="B171" s="70"/>
    </row>
    <row r="172" spans="1:2" ht="15" customHeight="1">
      <c r="A172" s="27"/>
      <c r="B172" s="82"/>
    </row>
    <row r="173" spans="1:2" ht="15" customHeight="1">
      <c r="A173" s="21"/>
      <c r="B173" s="83"/>
    </row>
    <row r="174" spans="1:2" ht="15" customHeight="1">
      <c r="A174" s="23"/>
      <c r="B174" s="70"/>
    </row>
    <row r="175" spans="1:2" ht="15" customHeight="1">
      <c r="A175" s="21"/>
      <c r="B175" s="83"/>
    </row>
    <row r="176" spans="1:2" ht="30.75" customHeight="1">
      <c r="A176" s="103"/>
      <c r="B176" s="152"/>
    </row>
    <row r="177" spans="1:2" ht="39.75" customHeight="1">
      <c r="A177" s="103"/>
      <c r="B177" s="152"/>
    </row>
    <row r="178" spans="1:2" ht="39.75" customHeight="1">
      <c r="A178" s="103"/>
      <c r="B178" s="152"/>
    </row>
    <row r="179" spans="1:2" ht="39" customHeight="1">
      <c r="A179" s="103"/>
      <c r="B179" s="152"/>
    </row>
    <row r="180" spans="1:2" ht="15" customHeight="1">
      <c r="A180" s="103"/>
      <c r="B180" s="152"/>
    </row>
    <row r="181" spans="1:2" ht="15" customHeight="1">
      <c r="A181" s="103"/>
      <c r="B181" s="152"/>
    </row>
    <row r="182" spans="1:2" ht="30" customHeight="1">
      <c r="A182" s="103"/>
      <c r="B182" s="152"/>
    </row>
    <row r="183" spans="1:2" ht="30" customHeight="1">
      <c r="A183" s="103"/>
      <c r="B183" s="152"/>
    </row>
    <row r="184" spans="1:2" ht="39.75" customHeight="1">
      <c r="A184" s="102"/>
      <c r="B184" s="102"/>
    </row>
    <row r="185" spans="1:2" ht="39.75" customHeight="1">
      <c r="A185" s="102"/>
      <c r="B185" s="102"/>
    </row>
    <row r="186" spans="1:2" ht="39.75" customHeight="1">
      <c r="A186" s="102"/>
      <c r="B186" s="102"/>
    </row>
  </sheetData>
  <sheetProtection password="E4BE" sheet="1" formatCells="0"/>
  <mergeCells count="51">
    <mergeCell ref="C96:C100"/>
    <mergeCell ref="E12:E15"/>
    <mergeCell ref="E40:E43"/>
    <mergeCell ref="E67:E68"/>
    <mergeCell ref="E24:E27"/>
    <mergeCell ref="E28:E31"/>
    <mergeCell ref="E16:E19"/>
    <mergeCell ref="E20:E23"/>
    <mergeCell ref="E44:E47"/>
    <mergeCell ref="C9:C64"/>
    <mergeCell ref="E78:E82"/>
    <mergeCell ref="C127:C139"/>
    <mergeCell ref="E56:E59"/>
    <mergeCell ref="C87:C90"/>
    <mergeCell ref="E92:E93"/>
    <mergeCell ref="E89:E90"/>
    <mergeCell ref="E74:E77"/>
    <mergeCell ref="C122:C126"/>
    <mergeCell ref="C101:C112"/>
    <mergeCell ref="C113:C121"/>
    <mergeCell ref="E117:E121"/>
    <mergeCell ref="C74:C83"/>
    <mergeCell ref="C84:C86"/>
    <mergeCell ref="C92:C94"/>
    <mergeCell ref="C67:C70"/>
    <mergeCell ref="E69:E70"/>
    <mergeCell ref="E87:E88"/>
    <mergeCell ref="I7:I8"/>
    <mergeCell ref="R7:R8"/>
    <mergeCell ref="P7:Q8"/>
    <mergeCell ref="AE9:AK9"/>
    <mergeCell ref="E60:E64"/>
    <mergeCell ref="T7:T8"/>
    <mergeCell ref="J7:J8"/>
    <mergeCell ref="M7:M8"/>
    <mergeCell ref="K7:L8"/>
    <mergeCell ref="N7:O8"/>
    <mergeCell ref="S7:S8"/>
    <mergeCell ref="H7:H8"/>
    <mergeCell ref="D7:E7"/>
    <mergeCell ref="F7:G7"/>
    <mergeCell ref="E9:E11"/>
    <mergeCell ref="AE56:AF56"/>
    <mergeCell ref="AE61:AF61"/>
    <mergeCell ref="AE66:AF66"/>
    <mergeCell ref="AE102:AF102"/>
    <mergeCell ref="E96:E97"/>
    <mergeCell ref="E32:E35"/>
    <mergeCell ref="E36:E39"/>
    <mergeCell ref="E52:E55"/>
    <mergeCell ref="E48:E51"/>
  </mergeCells>
  <phoneticPr fontId="2"/>
  <dataValidations count="7">
    <dataValidation type="list" showInputMessage="1" showErrorMessage="1" sqref="G12:G27 G32:G43" xr:uid="{83DCA24B-B049-49A0-A2E7-06BD0AFA8852}">
      <formula1>$AC$10:$AC$38</formula1>
    </dataValidation>
    <dataValidation type="list" allowBlank="1" showInputMessage="1" showErrorMessage="1" sqref="D5" xr:uid="{06E4298A-985C-4013-A5F4-4237E4200F79}">
      <formula1>#REF!</formula1>
    </dataValidation>
    <dataValidation type="list" showInputMessage="1" showErrorMessage="1" sqref="G28:G31" xr:uid="{EA441E6D-FB8E-449C-8415-986BED8F6A6B}">
      <formula1>$W$16:$W$19</formula1>
    </dataValidation>
    <dataValidation type="list" showInputMessage="1" showErrorMessage="1" sqref="G44:G47" xr:uid="{0AE9268B-4899-4461-AC56-ED498253D496}">
      <formula1>$AE$68:$AE$100</formula1>
    </dataValidation>
    <dataValidation type="list" showInputMessage="1" showErrorMessage="1" sqref="G60:G64" xr:uid="{1333711C-2FD9-4B81-9B51-DCF22218416A}">
      <formula1>$AE$104:$AE$137</formula1>
    </dataValidation>
    <dataValidation type="list" showInputMessage="1" showErrorMessage="1" sqref="G9:G11" xr:uid="{6A7AC12F-287C-480A-BAC9-C64E6F2D64C8}">
      <formula1>$AE$10:$AE$53</formula1>
    </dataValidation>
    <dataValidation type="list" showInputMessage="1" showErrorMessage="1" sqref="G48:G59" xr:uid="{98873B30-3F11-4AA0-B7D6-40D263C471D4}">
      <formula1>$AC$20:$AC$38</formula1>
    </dataValidation>
  </dataValidations>
  <printOptions horizontalCentered="1"/>
  <pageMargins left="0.39370078740157483" right="0.39370078740157483" top="0.70866141732283472" bottom="0.39370078740157483" header="0.27559055118110237" footer="0.23622047244094491"/>
  <pageSetup paperSize="9" scale="78" fitToHeight="0" orientation="landscape" horizontalDpi="300" verticalDpi="300" r:id="rId1"/>
  <headerFooter alignWithMargins="0">
    <oddFooter>&amp;CCH&amp;Y4&amp;Y　&amp;P / &amp;N ページ</oddFooter>
  </headerFooter>
  <rowBreaks count="2" manualBreakCount="2">
    <brk id="43" max="20" man="1"/>
    <brk id="112" max="2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CEBE-3328-483F-ADB8-60FFCF4CDDFF}">
  <sheetPr codeName="Sheet4">
    <pageSetUpPr fitToPage="1"/>
  </sheetPr>
  <dimension ref="A1:AY214"/>
  <sheetViews>
    <sheetView view="pageBreakPreview" topLeftCell="C1" zoomScale="80" zoomScaleNormal="85" zoomScaleSheetLayoutView="80" workbookViewId="0">
      <pane ySplit="8" topLeftCell="A46" activePane="bottomLeft" state="frozen"/>
      <selection activeCell="I10" sqref="I10"/>
      <selection pane="bottomLeft" activeCell="C1" sqref="C1"/>
    </sheetView>
  </sheetViews>
  <sheetFormatPr defaultColWidth="9" defaultRowHeight="15" customHeight="1"/>
  <cols>
    <col min="1" max="1" width="9.36328125" style="3" hidden="1" customWidth="1"/>
    <col min="2" max="2" width="19.08984375" style="3" hidden="1" customWidth="1"/>
    <col min="3" max="3" width="39.36328125" style="3" customWidth="1"/>
    <col min="4" max="4" width="10.90625" style="3" hidden="1" customWidth="1"/>
    <col min="5" max="5" width="42.36328125" style="3" customWidth="1"/>
    <col min="6" max="6" width="6.7265625" style="3" hidden="1" customWidth="1"/>
    <col min="7" max="7" width="31.36328125" style="3" customWidth="1"/>
    <col min="8" max="8" width="8.984375E-2" style="3" hidden="1" customWidth="1"/>
    <col min="9" max="9" width="14" style="4" customWidth="1"/>
    <col min="10" max="10" width="6.36328125" style="3" customWidth="1"/>
    <col min="11" max="11" width="2.7265625" style="3" hidden="1" customWidth="1"/>
    <col min="12" max="12" width="6.08984375" style="4" hidden="1" customWidth="1"/>
    <col min="13" max="13" width="11.08984375" style="4" hidden="1" customWidth="1"/>
    <col min="14" max="14" width="2.7265625" style="3" customWidth="1"/>
    <col min="15" max="15" width="5" style="4" customWidth="1"/>
    <col min="16" max="16" width="2.7265625" style="3" customWidth="1"/>
    <col min="17" max="17" width="11" style="4" customWidth="1"/>
    <col min="18" max="18" width="9" style="4"/>
    <col min="19" max="19" width="6.7265625" style="4" customWidth="1"/>
    <col min="20" max="20" width="9.26953125" style="4" customWidth="1"/>
    <col min="21" max="24" width="9.26953125" style="3" hidden="1" customWidth="1"/>
    <col min="25" max="29" width="9.26953125" style="15" hidden="1" customWidth="1"/>
    <col min="30" max="30" width="9.26953125" style="3" hidden="1" customWidth="1"/>
    <col min="31" max="31" width="7.453125" style="3" customWidth="1"/>
    <col min="32" max="36" width="9.26953125" style="3" customWidth="1"/>
    <col min="37" max="51" width="9.26953125" style="3" hidden="1" customWidth="1"/>
    <col min="52" max="52" width="9.26953125" style="3" customWidth="1"/>
    <col min="53" max="16384" width="9" style="3"/>
  </cols>
  <sheetData>
    <row r="1" spans="1:51" ht="14">
      <c r="A1" s="2"/>
      <c r="C1" s="2" t="s">
        <v>328</v>
      </c>
    </row>
    <row r="2" spans="1:51" ht="15" customHeight="1">
      <c r="A2" s="2"/>
      <c r="C2" s="2" t="s">
        <v>353</v>
      </c>
    </row>
    <row r="3" spans="1:51" ht="15" customHeight="1">
      <c r="Y3" s="15" t="s">
        <v>51</v>
      </c>
    </row>
    <row r="4" spans="1:51" ht="15" customHeight="1">
      <c r="A4" s="67" t="s">
        <v>53</v>
      </c>
      <c r="B4" s="126" t="s">
        <v>321</v>
      </c>
      <c r="C4" s="124"/>
      <c r="D4" s="128" t="s">
        <v>54</v>
      </c>
      <c r="E4" s="67" t="s">
        <v>55</v>
      </c>
      <c r="Y4" s="15" t="s">
        <v>52</v>
      </c>
    </row>
    <row r="5" spans="1:51" ht="15" customHeight="1">
      <c r="A5" s="66">
        <f>報告書!T1</f>
        <v>0</v>
      </c>
      <c r="B5" s="127">
        <f>報告書!T2</f>
        <v>0</v>
      </c>
      <c r="C5" s="130"/>
      <c r="D5" s="129" t="s">
        <v>322</v>
      </c>
      <c r="E5" s="69" t="str">
        <f>'別紙-第1項現況'!D3&amp;"年度"</f>
        <v>2025年度</v>
      </c>
      <c r="G5" s="44" t="s">
        <v>1</v>
      </c>
    </row>
    <row r="6" spans="1:51" ht="15" customHeight="1">
      <c r="G6" s="125" t="s">
        <v>365</v>
      </c>
    </row>
    <row r="7" spans="1:51" ht="15" customHeight="1">
      <c r="B7" s="86"/>
      <c r="C7" s="119" t="s">
        <v>84</v>
      </c>
      <c r="D7" s="1284" t="s">
        <v>47</v>
      </c>
      <c r="E7" s="1285"/>
      <c r="F7" s="1286" t="s">
        <v>48</v>
      </c>
      <c r="G7" s="1287"/>
      <c r="H7" s="1288" t="s">
        <v>50</v>
      </c>
      <c r="I7" s="1269" t="s">
        <v>35</v>
      </c>
      <c r="J7" s="1287" t="s">
        <v>36</v>
      </c>
      <c r="K7" s="1290" t="s">
        <v>37</v>
      </c>
      <c r="L7" s="1291"/>
      <c r="M7" s="1268" t="s">
        <v>38</v>
      </c>
      <c r="N7" s="1290" t="s">
        <v>39</v>
      </c>
      <c r="O7" s="1291"/>
      <c r="P7" s="1290" t="s">
        <v>40</v>
      </c>
      <c r="Q7" s="1291"/>
      <c r="R7" s="1268" t="s">
        <v>41</v>
      </c>
      <c r="S7" s="1268" t="s">
        <v>42</v>
      </c>
      <c r="T7" s="1268" t="s">
        <v>43</v>
      </c>
      <c r="AB7" s="1265" t="s">
        <v>356</v>
      </c>
      <c r="AC7" s="1265"/>
    </row>
    <row r="8" spans="1:51" ht="15" customHeight="1">
      <c r="A8" s="1" t="s">
        <v>56</v>
      </c>
      <c r="B8" s="81" t="s">
        <v>44</v>
      </c>
      <c r="C8" s="5" t="s">
        <v>45</v>
      </c>
      <c r="D8" s="1" t="s">
        <v>57</v>
      </c>
      <c r="E8" s="6" t="s">
        <v>34</v>
      </c>
      <c r="F8" s="1" t="s">
        <v>85</v>
      </c>
      <c r="G8" s="7" t="s">
        <v>34</v>
      </c>
      <c r="H8" s="1289"/>
      <c r="I8" s="1269"/>
      <c r="J8" s="1287"/>
      <c r="K8" s="1292"/>
      <c r="L8" s="1293"/>
      <c r="M8" s="1269"/>
      <c r="N8" s="1292"/>
      <c r="O8" s="1293"/>
      <c r="P8" s="1292"/>
      <c r="Q8" s="1293"/>
      <c r="R8" s="1269"/>
      <c r="S8" s="1269"/>
      <c r="T8" s="1269"/>
      <c r="U8" s="80" t="s">
        <v>330</v>
      </c>
      <c r="V8" s="80" t="s">
        <v>331</v>
      </c>
      <c r="W8" s="80" t="s">
        <v>332</v>
      </c>
      <c r="X8" s="109" t="s">
        <v>359</v>
      </c>
      <c r="Y8" s="110" t="s">
        <v>358</v>
      </c>
      <c r="AB8" s="15" t="s">
        <v>357</v>
      </c>
      <c r="AC8" s="15" t="s">
        <v>40</v>
      </c>
    </row>
    <row r="9" spans="1:51" ht="14.25" customHeight="1">
      <c r="A9" s="23"/>
      <c r="B9" s="70"/>
      <c r="C9" s="1339" t="s">
        <v>334</v>
      </c>
      <c r="D9" s="643"/>
      <c r="E9" s="1355" t="s">
        <v>465</v>
      </c>
      <c r="F9" s="14"/>
      <c r="G9" s="138"/>
      <c r="H9" s="140"/>
      <c r="I9" s="18"/>
      <c r="J9" s="8" t="str">
        <f>IF(G9="","",VLOOKUP(G9,$AS$11:$AU$77,2,FALSE))</f>
        <v/>
      </c>
      <c r="K9" s="9"/>
      <c r="L9" s="58" t="s">
        <v>466</v>
      </c>
      <c r="M9" s="58" t="s">
        <v>466</v>
      </c>
      <c r="N9" s="9"/>
      <c r="O9" s="19" t="str">
        <f>IF(G9="","",VLOOKUP(G9,$AS$11:$AU$43,3,FALSE))</f>
        <v/>
      </c>
      <c r="P9" s="9"/>
      <c r="Q9" s="101" t="str">
        <f>IFERROR(VLOOKUP(G9,$AS$11:$AW$54,5,FALSE),"")</f>
        <v/>
      </c>
      <c r="R9" s="174" t="str">
        <f t="shared" ref="R9:R59" si="0">IF(ISERROR(I9*IF(O9= "",1,O9)*Q9),"",ROUND(I9*IF(O9= "",1,O9)*Q9,1))</f>
        <v/>
      </c>
      <c r="S9" s="680">
        <v>265</v>
      </c>
      <c r="T9" s="20" t="str">
        <f>IF(ISERROR(R9*S9),"",ROUND(R9*S9,1))</f>
        <v/>
      </c>
      <c r="U9" s="3">
        <v>5.3999999999999998E-5</v>
      </c>
      <c r="AA9" s="15" t="s">
        <v>46</v>
      </c>
      <c r="AB9" s="137" t="str">
        <f>IF(G9="","",VLOOKUP(G9,$AF$10:$AH$42,3,FALSE))</f>
        <v/>
      </c>
      <c r="AC9" s="149" t="str">
        <f>IF(G9="","",IF(VLOOKUP(G9,$AF$10:$AI$43,4,FALSE)="固体燃料",U9,IF(VLOOKUP(G9,$AF$10:$AI$43,4,FALSE)="液体燃料",V9,IF(VLOOKUP(G9,$AF$10:$AI$43,4,FALSE)="気体燃料",W9,""))))</f>
        <v/>
      </c>
    </row>
    <row r="10" spans="1:51" ht="14.25" customHeight="1">
      <c r="A10" s="62"/>
      <c r="B10" s="72"/>
      <c r="C10" s="1360"/>
      <c r="D10" s="644"/>
      <c r="E10" s="1365"/>
      <c r="F10" s="14"/>
      <c r="G10" s="138"/>
      <c r="H10" s="140"/>
      <c r="I10" s="18"/>
      <c r="J10" s="8" t="str">
        <f>IF(G10="","",VLOOKUP(G10,$AS$11:$AU$77,2,FALSE))</f>
        <v/>
      </c>
      <c r="K10" s="9"/>
      <c r="L10" s="58" t="s">
        <v>466</v>
      </c>
      <c r="M10" s="58" t="s">
        <v>466</v>
      </c>
      <c r="N10" s="9"/>
      <c r="O10" s="19" t="str">
        <f>IF(G10="","",VLOOKUP(G10,$AS$11:$AU$43,3,FALSE))</f>
        <v/>
      </c>
      <c r="P10" s="9"/>
      <c r="Q10" s="101" t="str">
        <f>IFERROR(VLOOKUP(G10,$AS$11:$AW$54,5,FALSE),"")</f>
        <v/>
      </c>
      <c r="R10" s="174" t="str">
        <f t="shared" si="0"/>
        <v/>
      </c>
      <c r="S10" s="680">
        <v>265</v>
      </c>
      <c r="T10" s="20" t="str">
        <f>IF(ISERROR(R10*S10),"",ROUND(R10*S10,1))</f>
        <v/>
      </c>
      <c r="U10" s="3">
        <f>U9</f>
        <v>5.3999999999999998E-5</v>
      </c>
      <c r="V10" s="3">
        <f>V9</f>
        <v>0</v>
      </c>
      <c r="W10" s="3">
        <f>W9</f>
        <v>0</v>
      </c>
      <c r="X10" s="3">
        <f>X9</f>
        <v>0</v>
      </c>
      <c r="Y10" s="3">
        <f>Y9</f>
        <v>0</v>
      </c>
      <c r="AB10" s="137"/>
      <c r="AC10" s="149"/>
      <c r="AQ10" s="617" t="s">
        <v>1602</v>
      </c>
      <c r="AS10" s="1333" t="s">
        <v>2032</v>
      </c>
      <c r="AT10" s="1334"/>
      <c r="AU10" s="1334"/>
      <c r="AV10" s="1334"/>
      <c r="AW10" s="1335"/>
      <c r="AX10" s="1335"/>
      <c r="AY10" s="1335"/>
    </row>
    <row r="11" spans="1:51" ht="14.25" customHeight="1">
      <c r="A11" s="62"/>
      <c r="B11" s="72"/>
      <c r="C11" s="1360"/>
      <c r="D11" s="644"/>
      <c r="E11" s="1365"/>
      <c r="F11" s="14"/>
      <c r="G11" s="138"/>
      <c r="H11" s="140"/>
      <c r="I11" s="18"/>
      <c r="J11" s="8" t="str">
        <f>IF(G11="","",VLOOKUP(G11,$AS$11:$AU$77,2,FALSE))</f>
        <v/>
      </c>
      <c r="K11" s="9"/>
      <c r="L11" s="58" t="s">
        <v>298</v>
      </c>
      <c r="M11" s="58" t="s">
        <v>298</v>
      </c>
      <c r="N11" s="9"/>
      <c r="O11" s="19" t="str">
        <f>IF(G11="","",VLOOKUP(G11,$AS$11:$AU$43,3,FALSE))</f>
        <v/>
      </c>
      <c r="P11" s="9"/>
      <c r="Q11" s="101" t="str">
        <f>IFERROR(VLOOKUP(G11,$AS$11:$AW$54,5,FALSE),"")</f>
        <v/>
      </c>
      <c r="R11" s="174" t="str">
        <f t="shared" si="0"/>
        <v/>
      </c>
      <c r="S11" s="680">
        <v>265</v>
      </c>
      <c r="T11" s="20" t="str">
        <f>IF(ISERROR(R11*S11),"",ROUND(R11*S11,1))</f>
        <v/>
      </c>
      <c r="U11" s="3">
        <f>U9</f>
        <v>5.3999999999999998E-5</v>
      </c>
      <c r="V11" s="3">
        <f>V9</f>
        <v>0</v>
      </c>
      <c r="W11" s="3">
        <f>W9</f>
        <v>0</v>
      </c>
      <c r="X11" s="3">
        <f>X9</f>
        <v>0</v>
      </c>
      <c r="Y11" s="3">
        <f>Y9</f>
        <v>0</v>
      </c>
      <c r="AB11" s="137"/>
      <c r="AC11" s="149"/>
      <c r="AK11" s="3" t="s">
        <v>1522</v>
      </c>
      <c r="AL11" s="3" t="s">
        <v>58</v>
      </c>
      <c r="AM11" s="3" t="s">
        <v>1542</v>
      </c>
      <c r="AN11" s="3" t="s">
        <v>330</v>
      </c>
      <c r="AO11" s="3" t="s">
        <v>1603</v>
      </c>
      <c r="AQ11" s="80" t="s">
        <v>1522</v>
      </c>
      <c r="AS11" s="3" t="s">
        <v>1528</v>
      </c>
      <c r="AT11" s="3" t="s">
        <v>59</v>
      </c>
      <c r="AU11" s="3" t="s">
        <v>1552</v>
      </c>
      <c r="AV11" s="614" t="s">
        <v>2020</v>
      </c>
      <c r="AW11" s="80" t="s">
        <v>2026</v>
      </c>
      <c r="AX11" s="614" t="s">
        <v>2020</v>
      </c>
      <c r="AY11" s="80" t="s">
        <v>2026</v>
      </c>
    </row>
    <row r="12" spans="1:51" ht="14.25" customHeight="1">
      <c r="A12" s="62"/>
      <c r="B12" s="72"/>
      <c r="C12" s="1360"/>
      <c r="D12" s="644"/>
      <c r="E12" s="1356"/>
      <c r="F12" s="14"/>
      <c r="G12" s="138"/>
      <c r="H12" s="140"/>
      <c r="I12" s="18"/>
      <c r="J12" s="8" t="str">
        <f>IF(G12="","",VLOOKUP(G12,$AS$11:$AU$77,2,FALSE))</f>
        <v/>
      </c>
      <c r="K12" s="9"/>
      <c r="L12" s="58"/>
      <c r="M12" s="58"/>
      <c r="N12" s="9"/>
      <c r="O12" s="19" t="str">
        <f>IF(G12="","",VLOOKUP(G12,$AS$11:$AU$43,3,FALSE))</f>
        <v/>
      </c>
      <c r="P12" s="9"/>
      <c r="Q12" s="101" t="str">
        <f>IFERROR(VLOOKUP(G12,$AS$11:$AW$54,5,FALSE),"")</f>
        <v/>
      </c>
      <c r="R12" s="174" t="str">
        <f t="shared" si="0"/>
        <v/>
      </c>
      <c r="S12" s="680">
        <v>265</v>
      </c>
      <c r="T12" s="20" t="str">
        <f>IF(ISERROR(R12*S12),"",ROUND(R12*S12,1))</f>
        <v/>
      </c>
      <c r="U12" s="3">
        <v>5.3999999999999998E-5</v>
      </c>
      <c r="AB12" s="137" t="str">
        <f>IF(G12="","",VLOOKUP(G12,$AF$10:$AH$42,3,FALSE))</f>
        <v/>
      </c>
      <c r="AC12" s="149" t="str">
        <f>IF(G12="","",IF(VLOOKUP(G12,$AF$10:$AI$43,4,FALSE)="固体燃料",U12,IF(VLOOKUP(G12,$AF$10:$AI$43,4,FALSE)="液体燃料",V12,IF(VLOOKUP(G12,$AF$10:$AI$43,4,FALSE)="気体燃料",W12,""))))</f>
        <v/>
      </c>
      <c r="AK12" s="3" t="s">
        <v>1463</v>
      </c>
      <c r="AL12" s="3" t="s">
        <v>58</v>
      </c>
      <c r="AM12" s="3" t="s">
        <v>1543</v>
      </c>
      <c r="AN12" s="3" t="s">
        <v>330</v>
      </c>
      <c r="AO12" s="3" t="s">
        <v>1603</v>
      </c>
      <c r="AQ12" s="80" t="s">
        <v>1463</v>
      </c>
      <c r="AS12" s="3" t="s">
        <v>1529</v>
      </c>
      <c r="AT12" s="3" t="s">
        <v>59</v>
      </c>
      <c r="AU12" s="3" t="s">
        <v>1553</v>
      </c>
      <c r="AV12" s="614" t="s">
        <v>2020</v>
      </c>
      <c r="AW12" s="80" t="s">
        <v>2026</v>
      </c>
      <c r="AX12" s="614" t="s">
        <v>2021</v>
      </c>
      <c r="AY12" s="80" t="s">
        <v>2027</v>
      </c>
    </row>
    <row r="13" spans="1:51" ht="14.25" customHeight="1">
      <c r="A13" s="62"/>
      <c r="B13" s="72"/>
      <c r="C13" s="1360"/>
      <c r="D13" s="644"/>
      <c r="E13" s="1355" t="s">
        <v>2040</v>
      </c>
      <c r="F13" s="14"/>
      <c r="G13" s="138"/>
      <c r="H13" s="140"/>
      <c r="I13" s="18"/>
      <c r="J13" s="8" t="str">
        <f t="shared" ref="J13:J59" si="1">IF(G13="","",VLOOKUP(G13,$AK$11:$AM$75,2,FALSE))</f>
        <v/>
      </c>
      <c r="K13" s="9"/>
      <c r="L13" s="58" t="s">
        <v>466</v>
      </c>
      <c r="M13" s="58" t="s">
        <v>466</v>
      </c>
      <c r="N13" s="9"/>
      <c r="O13" s="19" t="str">
        <f>IF(G13="","",VLOOKUP(G13,$AK$11:$AM$51,3,FALSE))</f>
        <v/>
      </c>
      <c r="P13" s="9"/>
      <c r="Q13" s="101">
        <v>8.5000000000000001E-7</v>
      </c>
      <c r="R13" s="174">
        <f t="shared" si="0"/>
        <v>0</v>
      </c>
      <c r="S13" s="680">
        <v>265</v>
      </c>
      <c r="T13" s="20">
        <f t="shared" ref="T13:T59" si="2">IF(ISERROR(R13*S13),"",ROUND(R13*S13,1))</f>
        <v>0</v>
      </c>
      <c r="U13" s="3">
        <v>5.0000000000000004E-6</v>
      </c>
      <c r="AB13" s="137" t="str">
        <f>IF(G13="","",VLOOKUP(G13,$AF$10:$AH$42,3,FALSE))</f>
        <v/>
      </c>
      <c r="AC13" s="149" t="str">
        <f>IF(G13="","",IF(VLOOKUP(G13,$AF$10:$AI$43,4,FALSE)="固体燃料",U13,IF(VLOOKUP(G13,$AF$10:$AI$43,4,FALSE)="液体燃料",V13,IF(VLOOKUP(G13,$AF$10:$AI$43,4,FALSE)="気体燃料",W13,""))))</f>
        <v/>
      </c>
      <c r="AK13" s="3" t="s">
        <v>1464</v>
      </c>
      <c r="AL13" s="3" t="s">
        <v>58</v>
      </c>
      <c r="AM13" s="3" t="s">
        <v>1544</v>
      </c>
      <c r="AN13" s="3" t="s">
        <v>330</v>
      </c>
      <c r="AO13" s="3" t="s">
        <v>1603</v>
      </c>
      <c r="AQ13" s="3" t="s">
        <v>1464</v>
      </c>
      <c r="AS13" s="3" t="s">
        <v>1530</v>
      </c>
      <c r="AT13" s="3" t="s">
        <v>59</v>
      </c>
      <c r="AU13" s="3" t="s">
        <v>1554</v>
      </c>
      <c r="AV13" s="614" t="s">
        <v>2021</v>
      </c>
      <c r="AW13" s="80" t="s">
        <v>2027</v>
      </c>
      <c r="AX13" s="614" t="s">
        <v>1605</v>
      </c>
      <c r="AY13" s="80" t="s">
        <v>2028</v>
      </c>
    </row>
    <row r="14" spans="1:51" ht="14.25" customHeight="1">
      <c r="A14" s="62"/>
      <c r="B14" s="72"/>
      <c r="C14" s="1360"/>
      <c r="D14" s="644"/>
      <c r="E14" s="1365"/>
      <c r="F14" s="14"/>
      <c r="G14" s="138"/>
      <c r="H14" s="140"/>
      <c r="I14" s="18"/>
      <c r="J14" s="8" t="str">
        <f t="shared" si="1"/>
        <v/>
      </c>
      <c r="K14" s="9"/>
      <c r="L14" s="58" t="s">
        <v>466</v>
      </c>
      <c r="M14" s="58" t="s">
        <v>466</v>
      </c>
      <c r="N14" s="9"/>
      <c r="O14" s="19" t="str">
        <f t="shared" ref="O14:O59" si="3">IF(G14="","",VLOOKUP(G14,$AK$11:$AM$51,3,FALSE))</f>
        <v/>
      </c>
      <c r="P14" s="9"/>
      <c r="Q14" s="101">
        <v>8.5000000000000001E-7</v>
      </c>
      <c r="R14" s="174">
        <f t="shared" si="0"/>
        <v>0</v>
      </c>
      <c r="S14" s="680">
        <v>265</v>
      </c>
      <c r="T14" s="20">
        <f t="shared" si="2"/>
        <v>0</v>
      </c>
      <c r="U14" s="3">
        <f>U13</f>
        <v>5.0000000000000004E-6</v>
      </c>
      <c r="V14" s="3">
        <f>V13</f>
        <v>0</v>
      </c>
      <c r="W14" s="3">
        <f>W13</f>
        <v>0</v>
      </c>
      <c r="X14" s="3">
        <f>X13</f>
        <v>0</v>
      </c>
      <c r="Y14" s="3">
        <f>Y13</f>
        <v>0</v>
      </c>
      <c r="AB14" s="137"/>
      <c r="AC14" s="149"/>
      <c r="AK14" s="3" t="s">
        <v>1465</v>
      </c>
      <c r="AL14" s="3" t="s">
        <v>58</v>
      </c>
      <c r="AM14" s="3" t="s">
        <v>1545</v>
      </c>
      <c r="AN14" s="3" t="s">
        <v>330</v>
      </c>
      <c r="AO14" s="3" t="s">
        <v>1603</v>
      </c>
      <c r="AQ14" s="80" t="s">
        <v>1465</v>
      </c>
      <c r="AS14" s="3" t="s">
        <v>1531</v>
      </c>
      <c r="AT14" s="3" t="s">
        <v>59</v>
      </c>
      <c r="AU14" s="3" t="s">
        <v>1555</v>
      </c>
      <c r="AV14" s="614" t="s">
        <v>2021</v>
      </c>
      <c r="AW14" s="80" t="s">
        <v>2027</v>
      </c>
      <c r="AX14" s="614" t="s">
        <v>2023</v>
      </c>
      <c r="AY14" s="80" t="s">
        <v>2029</v>
      </c>
    </row>
    <row r="15" spans="1:51" ht="14.25" customHeight="1">
      <c r="A15" s="62"/>
      <c r="B15" s="72"/>
      <c r="C15" s="1360"/>
      <c r="D15" s="644"/>
      <c r="E15" s="1365"/>
      <c r="F15" s="14"/>
      <c r="G15" s="138"/>
      <c r="H15" s="140"/>
      <c r="I15" s="18"/>
      <c r="J15" s="8" t="str">
        <f t="shared" si="1"/>
        <v/>
      </c>
      <c r="K15" s="9"/>
      <c r="L15" s="58" t="s">
        <v>466</v>
      </c>
      <c r="M15" s="58" t="s">
        <v>466</v>
      </c>
      <c r="N15" s="9"/>
      <c r="O15" s="19" t="str">
        <f t="shared" si="3"/>
        <v/>
      </c>
      <c r="P15" s="9"/>
      <c r="Q15" s="101">
        <v>8.5000000000000001E-7</v>
      </c>
      <c r="R15" s="174">
        <f t="shared" si="0"/>
        <v>0</v>
      </c>
      <c r="S15" s="680">
        <v>265</v>
      </c>
      <c r="T15" s="20">
        <f t="shared" si="2"/>
        <v>0</v>
      </c>
      <c r="U15" s="3">
        <f>U13</f>
        <v>5.0000000000000004E-6</v>
      </c>
      <c r="V15" s="3">
        <f>V13</f>
        <v>0</v>
      </c>
      <c r="W15" s="3">
        <f>W13</f>
        <v>0</v>
      </c>
      <c r="X15" s="3">
        <f>X13</f>
        <v>0</v>
      </c>
      <c r="Y15" s="3">
        <f>Y13</f>
        <v>0</v>
      </c>
      <c r="AB15" s="137"/>
      <c r="AC15" s="149"/>
      <c r="AK15" s="3" t="s">
        <v>1523</v>
      </c>
      <c r="AL15" s="3" t="s">
        <v>58</v>
      </c>
      <c r="AM15" s="3" t="s">
        <v>1546</v>
      </c>
      <c r="AN15" s="3" t="s">
        <v>330</v>
      </c>
      <c r="AO15" s="3" t="s">
        <v>1603</v>
      </c>
      <c r="AQ15" s="80" t="s">
        <v>1523</v>
      </c>
      <c r="AS15" s="3" t="s">
        <v>1459</v>
      </c>
      <c r="AT15" s="3" t="s">
        <v>59</v>
      </c>
      <c r="AU15" s="3" t="s">
        <v>1556</v>
      </c>
      <c r="AV15" s="614" t="s">
        <v>2021</v>
      </c>
      <c r="AW15" s="80" t="s">
        <v>2027</v>
      </c>
      <c r="AX15" s="614" t="s">
        <v>2024</v>
      </c>
      <c r="AY15" s="80" t="s">
        <v>2030</v>
      </c>
    </row>
    <row r="16" spans="1:51" ht="14.25" customHeight="1">
      <c r="A16" s="62"/>
      <c r="B16" s="72"/>
      <c r="C16" s="1360"/>
      <c r="D16" s="644"/>
      <c r="E16" s="1356"/>
      <c r="F16" s="14"/>
      <c r="G16" s="138"/>
      <c r="H16" s="140"/>
      <c r="I16" s="18"/>
      <c r="J16" s="8" t="str">
        <f t="shared" si="1"/>
        <v/>
      </c>
      <c r="K16" s="9"/>
      <c r="L16" s="58"/>
      <c r="M16" s="58"/>
      <c r="N16" s="9"/>
      <c r="O16" s="19" t="str">
        <f t="shared" si="3"/>
        <v/>
      </c>
      <c r="P16" s="9"/>
      <c r="Q16" s="101">
        <v>8.5000000000000001E-7</v>
      </c>
      <c r="R16" s="174">
        <f t="shared" si="0"/>
        <v>0</v>
      </c>
      <c r="S16" s="680">
        <v>265</v>
      </c>
      <c r="T16" s="20">
        <f>IF(ISERROR(R16*S16),"",ROUND(R16*S16,1))</f>
        <v>0</v>
      </c>
      <c r="U16" s="3">
        <v>5.0000000000000004E-6</v>
      </c>
      <c r="AB16" s="137" t="str">
        <f>IF(G16="","",VLOOKUP(G16,$AF$10:$AH$42,3,FALSE))</f>
        <v/>
      </c>
      <c r="AC16" s="149" t="str">
        <f>IF(G16="","",IF(VLOOKUP(G16,$AF$10:$AI$43,4,FALSE)="固体燃料",U16,IF(VLOOKUP(G16,$AF$10:$AI$43,4,FALSE)="液体燃料",V16,IF(VLOOKUP(G16,$AF$10:$AI$43,4,FALSE)="気体燃料",W16,""))))</f>
        <v/>
      </c>
      <c r="AK16" s="3" t="s">
        <v>1524</v>
      </c>
      <c r="AL16" s="3" t="s">
        <v>58</v>
      </c>
      <c r="AM16" s="3" t="s">
        <v>1547</v>
      </c>
      <c r="AN16" s="3" t="s">
        <v>330</v>
      </c>
      <c r="AO16" s="3" t="s">
        <v>1603</v>
      </c>
      <c r="AQ16" s="80" t="s">
        <v>1524</v>
      </c>
      <c r="AS16" s="3" t="s">
        <v>336</v>
      </c>
      <c r="AT16" s="3" t="s">
        <v>59</v>
      </c>
      <c r="AU16" s="3" t="s">
        <v>1557</v>
      </c>
      <c r="AV16" s="614" t="s">
        <v>2021</v>
      </c>
      <c r="AW16" s="80" t="s">
        <v>2027</v>
      </c>
      <c r="AX16" s="614" t="s">
        <v>1468</v>
      </c>
      <c r="AY16" s="80" t="s">
        <v>2028</v>
      </c>
    </row>
    <row r="17" spans="1:51" ht="14.25" customHeight="1">
      <c r="A17" s="62"/>
      <c r="B17" s="72"/>
      <c r="C17" s="1360"/>
      <c r="D17" s="644"/>
      <c r="E17" s="1355" t="s">
        <v>2041</v>
      </c>
      <c r="F17" s="14"/>
      <c r="G17" s="138"/>
      <c r="H17" s="140"/>
      <c r="I17" s="18"/>
      <c r="J17" s="8" t="str">
        <f t="shared" si="1"/>
        <v/>
      </c>
      <c r="K17" s="9"/>
      <c r="L17" s="58" t="s">
        <v>468</v>
      </c>
      <c r="M17" s="58" t="s">
        <v>468</v>
      </c>
      <c r="N17" s="9"/>
      <c r="O17" s="19" t="str">
        <f t="shared" si="3"/>
        <v/>
      </c>
      <c r="P17" s="9"/>
      <c r="Q17" s="101">
        <v>5.3999999999999998E-5</v>
      </c>
      <c r="R17" s="174">
        <f t="shared" si="0"/>
        <v>0</v>
      </c>
      <c r="S17" s="680">
        <v>265</v>
      </c>
      <c r="T17" s="20">
        <f t="shared" si="2"/>
        <v>0</v>
      </c>
      <c r="U17" s="3">
        <v>5.7999999999999995E-7</v>
      </c>
      <c r="X17" s="44">
        <v>1.7E-8</v>
      </c>
      <c r="AB17" s="137" t="str">
        <f>IF(G17="","",VLOOKUP(G17,$AF$10:$AH$42,3,FALSE))</f>
        <v/>
      </c>
      <c r="AC17" s="150" t="str">
        <f>IF(G17="","",IF(VLOOKUP(G17,$AF$10:$AI$42,4,FALSE)="固体燃料",U17,IF(OR(G17="B・C重油",G17="原油（NGLを除く）"),X17,"-")))</f>
        <v/>
      </c>
      <c r="AK17" s="3" t="s">
        <v>1920</v>
      </c>
      <c r="AL17" s="3" t="s">
        <v>58</v>
      </c>
      <c r="AM17" s="3" t="s">
        <v>1548</v>
      </c>
      <c r="AN17" s="3" t="s">
        <v>330</v>
      </c>
      <c r="AO17" s="3" t="s">
        <v>1603</v>
      </c>
      <c r="AQ17" s="80" t="s">
        <v>1920</v>
      </c>
      <c r="AS17" s="3" t="s">
        <v>1532</v>
      </c>
      <c r="AT17" s="3" t="s">
        <v>59</v>
      </c>
      <c r="AU17" s="3" t="s">
        <v>1558</v>
      </c>
      <c r="AV17" s="614" t="s">
        <v>2021</v>
      </c>
      <c r="AW17" s="80" t="s">
        <v>2027</v>
      </c>
      <c r="AX17" s="614" t="s">
        <v>1473</v>
      </c>
      <c r="AY17" s="80" t="s">
        <v>2031</v>
      </c>
    </row>
    <row r="18" spans="1:51" ht="14.25" customHeight="1">
      <c r="A18" s="62"/>
      <c r="B18" s="72"/>
      <c r="C18" s="1360"/>
      <c r="D18" s="644"/>
      <c r="E18" s="1365"/>
      <c r="F18" s="14"/>
      <c r="G18" s="138"/>
      <c r="H18" s="140"/>
      <c r="I18" s="18"/>
      <c r="J18" s="8" t="str">
        <f t="shared" si="1"/>
        <v/>
      </c>
      <c r="K18" s="9"/>
      <c r="L18" s="58" t="s">
        <v>468</v>
      </c>
      <c r="M18" s="58" t="s">
        <v>468</v>
      </c>
      <c r="N18" s="9"/>
      <c r="O18" s="19" t="str">
        <f t="shared" si="3"/>
        <v/>
      </c>
      <c r="P18" s="9"/>
      <c r="Q18" s="101">
        <v>5.3999999999999998E-5</v>
      </c>
      <c r="R18" s="174">
        <f t="shared" si="0"/>
        <v>0</v>
      </c>
      <c r="S18" s="680">
        <v>265</v>
      </c>
      <c r="T18" s="20">
        <f t="shared" si="2"/>
        <v>0</v>
      </c>
      <c r="U18" s="3">
        <f>U17</f>
        <v>5.7999999999999995E-7</v>
      </c>
      <c r="V18" s="3">
        <f>V17</f>
        <v>0</v>
      </c>
      <c r="W18" s="3">
        <f>W17</f>
        <v>0</v>
      </c>
      <c r="X18" s="3">
        <f>X17</f>
        <v>1.7E-8</v>
      </c>
      <c r="Y18" s="3">
        <f>Y17</f>
        <v>0</v>
      </c>
      <c r="AB18" s="137"/>
      <c r="AC18" s="149"/>
      <c r="AK18" s="3" t="s">
        <v>1525</v>
      </c>
      <c r="AL18" s="3" t="s">
        <v>58</v>
      </c>
      <c r="AM18" s="3" t="s">
        <v>1549</v>
      </c>
      <c r="AN18" s="3" t="s">
        <v>330</v>
      </c>
      <c r="AO18" s="3" t="s">
        <v>1603</v>
      </c>
      <c r="AQ18" s="80" t="s">
        <v>1525</v>
      </c>
      <c r="AS18" s="3" t="s">
        <v>1533</v>
      </c>
      <c r="AT18" s="3" t="s">
        <v>59</v>
      </c>
      <c r="AU18" s="3" t="s">
        <v>1559</v>
      </c>
      <c r="AV18" s="614" t="s">
        <v>2021</v>
      </c>
      <c r="AW18" s="80" t="s">
        <v>2027</v>
      </c>
      <c r="AX18" s="614" t="s">
        <v>2025</v>
      </c>
      <c r="AY18" s="80" t="s">
        <v>2030</v>
      </c>
    </row>
    <row r="19" spans="1:51" ht="14.25" customHeight="1">
      <c r="A19" s="62"/>
      <c r="B19" s="72"/>
      <c r="C19" s="1360"/>
      <c r="D19" s="644"/>
      <c r="E19" s="1365"/>
      <c r="F19" s="14"/>
      <c r="G19" s="138"/>
      <c r="H19" s="140"/>
      <c r="I19" s="18"/>
      <c r="J19" s="8" t="str">
        <f t="shared" si="1"/>
        <v/>
      </c>
      <c r="K19" s="9"/>
      <c r="L19" s="58" t="s">
        <v>468</v>
      </c>
      <c r="M19" s="58" t="s">
        <v>468</v>
      </c>
      <c r="N19" s="9"/>
      <c r="O19" s="19" t="str">
        <f t="shared" si="3"/>
        <v/>
      </c>
      <c r="P19" s="9"/>
      <c r="Q19" s="101">
        <v>5.3999999999999998E-5</v>
      </c>
      <c r="R19" s="174">
        <f t="shared" si="0"/>
        <v>0</v>
      </c>
      <c r="S19" s="680">
        <v>265</v>
      </c>
      <c r="T19" s="20">
        <f t="shared" si="2"/>
        <v>0</v>
      </c>
      <c r="U19" s="3">
        <f>U17</f>
        <v>5.7999999999999995E-7</v>
      </c>
      <c r="V19" s="3">
        <f>V17</f>
        <v>0</v>
      </c>
      <c r="W19" s="3">
        <f>W17</f>
        <v>0</v>
      </c>
      <c r="X19" s="3">
        <f>X17</f>
        <v>1.7E-8</v>
      </c>
      <c r="Y19" s="3">
        <f>Y17</f>
        <v>0</v>
      </c>
      <c r="AB19" s="137"/>
      <c r="AC19" s="149"/>
      <c r="AK19" s="3" t="s">
        <v>1526</v>
      </c>
      <c r="AL19" s="3" t="s">
        <v>58</v>
      </c>
      <c r="AM19" s="3" t="s">
        <v>1550</v>
      </c>
      <c r="AN19" s="3" t="s">
        <v>330</v>
      </c>
      <c r="AO19" s="3" t="s">
        <v>1603</v>
      </c>
      <c r="AQ19" s="80" t="s">
        <v>1526</v>
      </c>
      <c r="AS19" s="3" t="s">
        <v>1534</v>
      </c>
      <c r="AT19" s="3" t="s">
        <v>59</v>
      </c>
      <c r="AU19" s="3" t="s">
        <v>1560</v>
      </c>
      <c r="AV19" s="614" t="s">
        <v>2020</v>
      </c>
      <c r="AW19" s="80" t="s">
        <v>2026</v>
      </c>
      <c r="AX19" s="614"/>
      <c r="AY19" s="80"/>
    </row>
    <row r="20" spans="1:51" ht="14.25" customHeight="1">
      <c r="A20" s="62"/>
      <c r="B20" s="72"/>
      <c r="C20" s="1360"/>
      <c r="D20" s="644"/>
      <c r="E20" s="1356"/>
      <c r="F20" s="14"/>
      <c r="G20" s="138"/>
      <c r="H20" s="140"/>
      <c r="I20" s="18"/>
      <c r="J20" s="8" t="str">
        <f t="shared" si="1"/>
        <v/>
      </c>
      <c r="K20" s="9"/>
      <c r="L20" s="58"/>
      <c r="M20" s="58"/>
      <c r="N20" s="9"/>
      <c r="O20" s="19" t="str">
        <f t="shared" si="3"/>
        <v/>
      </c>
      <c r="P20" s="9"/>
      <c r="Q20" s="101">
        <v>5.3999999999999998E-5</v>
      </c>
      <c r="R20" s="174">
        <f>IF(ISERROR(I20*IF(O20= "",1,O20)*Q20),"",ROUND(I20*IF(O20= "",1,O20)*Q20,1))</f>
        <v>0</v>
      </c>
      <c r="S20" s="680">
        <v>265</v>
      </c>
      <c r="T20" s="20">
        <f>IF(ISERROR(R20*S20),"",ROUND(R20*S20,1))</f>
        <v>0</v>
      </c>
      <c r="U20" s="3">
        <v>5.7999999999999995E-7</v>
      </c>
      <c r="X20" s="44">
        <v>1.7E-8</v>
      </c>
      <c r="AB20" s="137" t="e">
        <f>IF(#REF!="","",VLOOKUP(#REF!,$AF$10:$AH$42,3,FALSE))</f>
        <v>#REF!</v>
      </c>
      <c r="AC20" s="150" t="e">
        <f>IF(#REF!="","",IF(VLOOKUP(#REF!,$AF$10:$AI$42,4,FALSE)="固体燃料",U20,IF(OR(#REF!="B・C重油",#REF!="原油（NGLを除く）"),X20,"-")))</f>
        <v>#REF!</v>
      </c>
      <c r="AK20" s="3" t="s">
        <v>1527</v>
      </c>
      <c r="AL20" s="3" t="s">
        <v>58</v>
      </c>
      <c r="AM20" s="3" t="s">
        <v>1551</v>
      </c>
      <c r="AN20" s="3" t="s">
        <v>330</v>
      </c>
      <c r="AO20" s="3" t="s">
        <v>1603</v>
      </c>
      <c r="AQ20" s="80" t="s">
        <v>1527</v>
      </c>
      <c r="AS20" s="3" t="s">
        <v>1460</v>
      </c>
      <c r="AT20" s="3" t="s">
        <v>59</v>
      </c>
      <c r="AU20" s="3" t="s">
        <v>1561</v>
      </c>
      <c r="AV20" s="614" t="s">
        <v>2021</v>
      </c>
      <c r="AW20" s="80" t="s">
        <v>2027</v>
      </c>
      <c r="AX20" s="614"/>
      <c r="AY20" s="80"/>
    </row>
    <row r="21" spans="1:51" ht="14.25" customHeight="1">
      <c r="A21" s="62"/>
      <c r="B21" s="72"/>
      <c r="C21" s="1360"/>
      <c r="D21" s="644"/>
      <c r="E21" s="1355" t="s">
        <v>2042</v>
      </c>
      <c r="F21" s="14"/>
      <c r="G21" s="138"/>
      <c r="H21" s="140"/>
      <c r="I21" s="18"/>
      <c r="J21" s="8" t="str">
        <f t="shared" si="1"/>
        <v/>
      </c>
      <c r="K21" s="9"/>
      <c r="L21" s="58"/>
      <c r="M21" s="58"/>
      <c r="N21" s="9"/>
      <c r="O21" s="19" t="str">
        <f t="shared" si="3"/>
        <v/>
      </c>
      <c r="P21" s="9"/>
      <c r="Q21" s="101" t="str">
        <f>IFERROR(VLOOKUP(G21,$AS$70:$AU$79,2,FALSE),"")</f>
        <v/>
      </c>
      <c r="R21" s="174" t="str">
        <f t="shared" ref="R21:R30" si="4">IF(ISERROR(I21*IF(O21= "",1,O21)*Q21),"",ROUND(I21*IF(O21= "",1,O21)*Q21,1))</f>
        <v/>
      </c>
      <c r="S21" s="680">
        <v>265</v>
      </c>
      <c r="T21" s="20" t="str">
        <f t="shared" ref="T21:T30" si="5">IF(ISERROR(R21*S21),"",ROUND(R21*S21,1))</f>
        <v/>
      </c>
      <c r="V21" s="3">
        <v>6.9E-10</v>
      </c>
      <c r="W21" s="3">
        <v>6.9E-10</v>
      </c>
      <c r="AB21" s="137" t="e">
        <f>IF(G31="","",VLOOKUP(G31,$AF$10:$AH$42,3,FALSE))</f>
        <v>#N/A</v>
      </c>
      <c r="AC21" s="149" t="e">
        <f>IF(G31="","",IF(VLOOKUP(G31,$AF$10:$AI$43,4,FALSE)="固体燃料",U21,IF(VLOOKUP(G31,$AF$10:$AI$43,4,FALSE)="液体燃料",V21,IF(VLOOKUP(G31,$AF$10:$AI$43,4,FALSE)="気体燃料",W21,""))))</f>
        <v>#N/A</v>
      </c>
      <c r="AK21" s="3" t="s">
        <v>1528</v>
      </c>
      <c r="AL21" s="3" t="s">
        <v>59</v>
      </c>
      <c r="AM21" s="3" t="s">
        <v>1552</v>
      </c>
      <c r="AN21" s="3" t="s">
        <v>331</v>
      </c>
      <c r="AO21" s="3" t="s">
        <v>1606</v>
      </c>
      <c r="AQ21" s="80" t="s">
        <v>1528</v>
      </c>
      <c r="AS21" s="3" t="s">
        <v>1535</v>
      </c>
      <c r="AT21" s="3" t="s">
        <v>58</v>
      </c>
      <c r="AU21" s="3" t="s">
        <v>1562</v>
      </c>
      <c r="AV21" s="614" t="s">
        <v>1605</v>
      </c>
      <c r="AW21" s="80" t="s">
        <v>2028</v>
      </c>
    </row>
    <row r="22" spans="1:51" ht="14.25" customHeight="1">
      <c r="A22" s="62"/>
      <c r="B22" s="72"/>
      <c r="C22" s="1360"/>
      <c r="D22" s="644"/>
      <c r="E22" s="1365"/>
      <c r="F22" s="14"/>
      <c r="G22" s="138"/>
      <c r="H22" s="140"/>
      <c r="I22" s="18"/>
      <c r="J22" s="8" t="str">
        <f t="shared" si="1"/>
        <v/>
      </c>
      <c r="K22" s="9"/>
      <c r="L22" s="58"/>
      <c r="M22" s="58"/>
      <c r="N22" s="9"/>
      <c r="O22" s="19" t="str">
        <f t="shared" si="3"/>
        <v/>
      </c>
      <c r="P22" s="9"/>
      <c r="Q22" s="101" t="str">
        <f>IFERROR(VLOOKUP(G22,$AS$70:$AU$79,2,FALSE),"")</f>
        <v/>
      </c>
      <c r="R22" s="174" t="str">
        <f t="shared" si="4"/>
        <v/>
      </c>
      <c r="S22" s="680">
        <v>265</v>
      </c>
      <c r="T22" s="20" t="str">
        <f t="shared" si="5"/>
        <v/>
      </c>
      <c r="U22" s="3">
        <f>U21</f>
        <v>0</v>
      </c>
      <c r="V22" s="3">
        <f>V21</f>
        <v>6.9E-10</v>
      </c>
      <c r="W22" s="3">
        <f>W21</f>
        <v>6.9E-10</v>
      </c>
      <c r="X22" s="3">
        <f>X21</f>
        <v>0</v>
      </c>
      <c r="Y22" s="3">
        <f>Y21</f>
        <v>0</v>
      </c>
      <c r="AB22" s="137"/>
      <c r="AC22" s="149"/>
      <c r="AK22" s="3" t="s">
        <v>1529</v>
      </c>
      <c r="AL22" s="3" t="s">
        <v>59</v>
      </c>
      <c r="AM22" s="3" t="s">
        <v>1553</v>
      </c>
      <c r="AN22" s="3" t="s">
        <v>331</v>
      </c>
      <c r="AO22" s="3" t="s">
        <v>1606</v>
      </c>
      <c r="AQ22" s="80" t="s">
        <v>1529</v>
      </c>
      <c r="AS22" s="3" t="s">
        <v>1536</v>
      </c>
      <c r="AT22" s="3" t="s">
        <v>1445</v>
      </c>
      <c r="AU22" s="3" t="s">
        <v>1563</v>
      </c>
      <c r="AV22" s="614" t="s">
        <v>1605</v>
      </c>
      <c r="AW22" s="80" t="s">
        <v>2028</v>
      </c>
    </row>
    <row r="23" spans="1:51" ht="14.25" customHeight="1">
      <c r="A23" s="62"/>
      <c r="B23" s="72"/>
      <c r="C23" s="1360"/>
      <c r="D23" s="644"/>
      <c r="E23" s="1365"/>
      <c r="F23" s="14"/>
      <c r="G23" s="138"/>
      <c r="H23" s="140"/>
      <c r="I23" s="18"/>
      <c r="J23" s="8" t="str">
        <f t="shared" si="1"/>
        <v/>
      </c>
      <c r="K23" s="9"/>
      <c r="L23" s="58"/>
      <c r="M23" s="58"/>
      <c r="N23" s="9"/>
      <c r="O23" s="19" t="str">
        <f t="shared" si="3"/>
        <v/>
      </c>
      <c r="P23" s="9"/>
      <c r="Q23" s="101" t="str">
        <f>IFERROR(VLOOKUP(G23,$AS$70:$AU$79,2,FALSE),"")</f>
        <v/>
      </c>
      <c r="R23" s="174" t="str">
        <f t="shared" si="4"/>
        <v/>
      </c>
      <c r="S23" s="680">
        <v>265</v>
      </c>
      <c r="T23" s="20" t="str">
        <f t="shared" si="5"/>
        <v/>
      </c>
      <c r="U23" s="3">
        <f>U21</f>
        <v>0</v>
      </c>
      <c r="V23" s="3">
        <f>V21</f>
        <v>6.9E-10</v>
      </c>
      <c r="W23" s="3">
        <f>W21</f>
        <v>6.9E-10</v>
      </c>
      <c r="X23" s="3">
        <f>X21</f>
        <v>0</v>
      </c>
      <c r="Y23" s="3">
        <f>Y21</f>
        <v>0</v>
      </c>
      <c r="AB23" s="137"/>
      <c r="AC23" s="149"/>
      <c r="AK23" s="3" t="s">
        <v>1530</v>
      </c>
      <c r="AL23" s="3" t="s">
        <v>59</v>
      </c>
      <c r="AM23" s="3" t="s">
        <v>1554</v>
      </c>
      <c r="AN23" s="3" t="s">
        <v>331</v>
      </c>
      <c r="AO23" s="3" t="s">
        <v>1606</v>
      </c>
      <c r="AQ23" s="80" t="s">
        <v>1530</v>
      </c>
      <c r="AS23" s="3" t="s">
        <v>1537</v>
      </c>
      <c r="AT23" s="3" t="s">
        <v>58</v>
      </c>
      <c r="AU23" s="3" t="s">
        <v>1564</v>
      </c>
      <c r="AV23" s="614" t="s">
        <v>1605</v>
      </c>
      <c r="AW23" s="80" t="s">
        <v>2028</v>
      </c>
    </row>
    <row r="24" spans="1:51" ht="14.25" customHeight="1">
      <c r="A24" s="62"/>
      <c r="B24" s="72"/>
      <c r="C24" s="1360"/>
      <c r="D24" s="644"/>
      <c r="E24" s="1356"/>
      <c r="F24" s="14"/>
      <c r="G24" s="138"/>
      <c r="H24" s="140"/>
      <c r="I24" s="18"/>
      <c r="J24" s="8" t="str">
        <f t="shared" si="1"/>
        <v/>
      </c>
      <c r="K24" s="9"/>
      <c r="L24" s="58"/>
      <c r="M24" s="58"/>
      <c r="N24" s="9"/>
      <c r="O24" s="19" t="str">
        <f t="shared" si="3"/>
        <v/>
      </c>
      <c r="P24" s="9"/>
      <c r="Q24" s="101" t="str">
        <f>IFERROR(VLOOKUP(G24,$AS$70:$AU$79,2,FALSE),"")</f>
        <v/>
      </c>
      <c r="R24" s="174" t="str">
        <f t="shared" si="4"/>
        <v/>
      </c>
      <c r="S24" s="680">
        <v>265</v>
      </c>
      <c r="T24" s="20" t="str">
        <f t="shared" si="5"/>
        <v/>
      </c>
      <c r="V24" s="3">
        <v>6.9E-10</v>
      </c>
      <c r="W24" s="3">
        <v>6.9E-10</v>
      </c>
      <c r="AB24" s="137" t="e">
        <f>IF(G34="","",VLOOKUP(G34,$AF$10:$AH$42,3,FALSE))</f>
        <v>#N/A</v>
      </c>
      <c r="AC24" s="149" t="e">
        <f>IF(G34="","",IF(VLOOKUP(G34,$AF$10:$AI$43,4,FALSE)="固体燃料",U24,IF(VLOOKUP(G34,$AF$10:$AI$43,4,FALSE)="液体燃料",V24,IF(VLOOKUP(G34,$AF$10:$AI$43,4,FALSE)="気体燃料",W24,""))))</f>
        <v>#N/A</v>
      </c>
      <c r="AK24" s="3" t="s">
        <v>1531</v>
      </c>
      <c r="AL24" s="3" t="s">
        <v>59</v>
      </c>
      <c r="AM24" s="3" t="s">
        <v>1555</v>
      </c>
      <c r="AN24" s="3" t="s">
        <v>331</v>
      </c>
      <c r="AO24" s="3" t="s">
        <v>1606</v>
      </c>
      <c r="AQ24" s="80" t="s">
        <v>1531</v>
      </c>
      <c r="AS24" s="3" t="s">
        <v>1538</v>
      </c>
      <c r="AT24" s="3" t="s">
        <v>1445</v>
      </c>
      <c r="AU24" s="3" t="s">
        <v>1565</v>
      </c>
      <c r="AV24" s="614" t="s">
        <v>1605</v>
      </c>
      <c r="AW24" s="80" t="s">
        <v>2028</v>
      </c>
    </row>
    <row r="25" spans="1:51" ht="14.25" customHeight="1">
      <c r="A25" s="62"/>
      <c r="B25" s="72"/>
      <c r="C25" s="1360"/>
      <c r="D25" s="644"/>
      <c r="E25" s="1355" t="s">
        <v>2043</v>
      </c>
      <c r="F25" s="14"/>
      <c r="G25" s="719" t="s">
        <v>1539</v>
      </c>
      <c r="H25" s="140"/>
      <c r="I25" s="18"/>
      <c r="J25" s="8" t="str">
        <f t="shared" si="1"/>
        <v>m3</v>
      </c>
      <c r="K25" s="9"/>
      <c r="L25" s="58"/>
      <c r="M25" s="58"/>
      <c r="N25" s="9"/>
      <c r="O25" s="19" t="str">
        <f t="shared" si="3"/>
        <v>18.4</v>
      </c>
      <c r="P25" s="9"/>
      <c r="Q25" s="101">
        <v>4.6999999999999997E-8</v>
      </c>
      <c r="R25" s="174">
        <f t="shared" si="4"/>
        <v>0</v>
      </c>
      <c r="S25" s="680">
        <v>265</v>
      </c>
      <c r="T25" s="20">
        <f t="shared" si="5"/>
        <v>0</v>
      </c>
      <c r="U25" s="3">
        <v>6.6000000000000003E-7</v>
      </c>
      <c r="V25" s="3">
        <v>9.9999999999999995E-7</v>
      </c>
      <c r="W25" s="3">
        <v>1.4000000000000001E-7</v>
      </c>
      <c r="AB25" s="137" t="str">
        <f>IF(G35="","",VLOOKUP(G35,$AF$10:$AH$42,3,FALSE))</f>
        <v/>
      </c>
      <c r="AC25" s="149" t="str">
        <f>IF(G35="","",IF(VLOOKUP(G35,$AF$10:$AI$43,4,FALSE)="固体燃料",U25,IF(VLOOKUP(G35,$AF$10:$AI$43,4,FALSE)="液体燃料",V25,IF(VLOOKUP(G35,$AF$10:$AI$43,4,FALSE)="気体燃料",W25,""))))</f>
        <v/>
      </c>
      <c r="AK25" s="3" t="s">
        <v>1459</v>
      </c>
      <c r="AL25" s="3" t="s">
        <v>59</v>
      </c>
      <c r="AM25" s="3" t="s">
        <v>1556</v>
      </c>
      <c r="AN25" s="3" t="s">
        <v>331</v>
      </c>
      <c r="AO25" s="3" t="s">
        <v>1606</v>
      </c>
      <c r="AQ25" s="80" t="s">
        <v>1459</v>
      </c>
      <c r="AS25" s="3" t="s">
        <v>1539</v>
      </c>
      <c r="AT25" s="3" t="s">
        <v>1445</v>
      </c>
      <c r="AU25" s="3" t="s">
        <v>1566</v>
      </c>
      <c r="AV25" s="614" t="s">
        <v>1605</v>
      </c>
      <c r="AW25" s="80" t="s">
        <v>2028</v>
      </c>
    </row>
    <row r="26" spans="1:51" ht="14.25" customHeight="1">
      <c r="A26" s="62"/>
      <c r="B26" s="72"/>
      <c r="C26" s="1360"/>
      <c r="D26" s="644"/>
      <c r="E26" s="1356"/>
      <c r="F26" s="14"/>
      <c r="G26" s="719" t="s">
        <v>1504</v>
      </c>
      <c r="H26" s="140"/>
      <c r="I26" s="18"/>
      <c r="J26" s="8" t="str">
        <f t="shared" si="1"/>
        <v>m3</v>
      </c>
      <c r="K26" s="9"/>
      <c r="L26" s="58"/>
      <c r="M26" s="58"/>
      <c r="N26" s="9"/>
      <c r="O26" s="19" t="str">
        <f t="shared" si="3"/>
        <v>3.23</v>
      </c>
      <c r="P26" s="9"/>
      <c r="Q26" s="101">
        <v>4.6999999999999997E-8</v>
      </c>
      <c r="R26" s="174">
        <f t="shared" si="4"/>
        <v>0</v>
      </c>
      <c r="S26" s="680">
        <v>265</v>
      </c>
      <c r="T26" s="20">
        <f t="shared" si="5"/>
        <v>0</v>
      </c>
      <c r="U26" s="3">
        <f>U25</f>
        <v>6.6000000000000003E-7</v>
      </c>
      <c r="V26" s="3">
        <f>V25</f>
        <v>9.9999999999999995E-7</v>
      </c>
      <c r="W26" s="3">
        <f>W25</f>
        <v>1.4000000000000001E-7</v>
      </c>
      <c r="X26" s="3">
        <f>X25</f>
        <v>0</v>
      </c>
      <c r="Y26" s="3">
        <f>Y25</f>
        <v>0</v>
      </c>
      <c r="AB26" s="137"/>
      <c r="AC26" s="149"/>
      <c r="AK26" s="3" t="s">
        <v>336</v>
      </c>
      <c r="AL26" s="3" t="s">
        <v>59</v>
      </c>
      <c r="AM26" s="3" t="s">
        <v>1557</v>
      </c>
      <c r="AN26" s="3" t="s">
        <v>331</v>
      </c>
      <c r="AO26" s="3" t="s">
        <v>1606</v>
      </c>
      <c r="AQ26" s="80" t="s">
        <v>336</v>
      </c>
      <c r="AS26" s="3" t="s">
        <v>1504</v>
      </c>
      <c r="AT26" s="3" t="s">
        <v>1445</v>
      </c>
      <c r="AU26" s="3" t="s">
        <v>1567</v>
      </c>
      <c r="AV26" s="614" t="s">
        <v>1605</v>
      </c>
      <c r="AW26" s="80" t="s">
        <v>2028</v>
      </c>
    </row>
    <row r="27" spans="1:51" ht="14.25" customHeight="1">
      <c r="A27" s="62"/>
      <c r="B27" s="72"/>
      <c r="C27" s="1360"/>
      <c r="D27" s="644"/>
      <c r="E27" s="1346" t="s">
        <v>2044</v>
      </c>
      <c r="F27" s="14"/>
      <c r="G27" s="138"/>
      <c r="H27" s="140"/>
      <c r="I27" s="18"/>
      <c r="J27" s="8" t="str">
        <f t="shared" si="1"/>
        <v/>
      </c>
      <c r="K27" s="9"/>
      <c r="L27" s="58"/>
      <c r="M27" s="58"/>
      <c r="N27" s="9"/>
      <c r="O27" s="19" t="str">
        <f t="shared" si="3"/>
        <v/>
      </c>
      <c r="P27" s="9"/>
      <c r="Q27" s="101" t="str">
        <f>IFERROR(VLOOKUP(G27,$AV$70:$AW$98,2,FALSE),"")</f>
        <v/>
      </c>
      <c r="R27" s="174" t="str">
        <f t="shared" si="4"/>
        <v/>
      </c>
      <c r="S27" s="680">
        <v>265</v>
      </c>
      <c r="T27" s="20" t="str">
        <f t="shared" si="5"/>
        <v/>
      </c>
      <c r="U27" s="3">
        <f>U25</f>
        <v>6.6000000000000003E-7</v>
      </c>
      <c r="V27" s="3">
        <f>V25</f>
        <v>9.9999999999999995E-7</v>
      </c>
      <c r="W27" s="3">
        <f>W25</f>
        <v>1.4000000000000001E-7</v>
      </c>
      <c r="X27" s="3">
        <f>X25</f>
        <v>0</v>
      </c>
      <c r="Y27" s="3">
        <f>Y25</f>
        <v>0</v>
      </c>
      <c r="AB27" s="137"/>
      <c r="AC27" s="149"/>
      <c r="AK27" s="3" t="s">
        <v>1532</v>
      </c>
      <c r="AL27" s="3" t="s">
        <v>59</v>
      </c>
      <c r="AM27" s="3" t="s">
        <v>1558</v>
      </c>
      <c r="AN27" s="3" t="s">
        <v>331</v>
      </c>
      <c r="AO27" s="3" t="s">
        <v>1606</v>
      </c>
      <c r="AQ27" s="80" t="s">
        <v>1532</v>
      </c>
      <c r="AS27" s="3" t="s">
        <v>1461</v>
      </c>
      <c r="AT27" s="3" t="s">
        <v>1445</v>
      </c>
      <c r="AU27" s="3" t="s">
        <v>1568</v>
      </c>
      <c r="AV27" s="614" t="s">
        <v>1605</v>
      </c>
      <c r="AW27" s="80" t="s">
        <v>2028</v>
      </c>
    </row>
    <row r="28" spans="1:51" ht="14.25" customHeight="1">
      <c r="A28" s="62"/>
      <c r="B28" s="72"/>
      <c r="C28" s="1360"/>
      <c r="D28" s="644"/>
      <c r="E28" s="1347"/>
      <c r="F28" s="14"/>
      <c r="G28" s="138"/>
      <c r="H28" s="140"/>
      <c r="I28" s="18"/>
      <c r="J28" s="8" t="str">
        <f t="shared" si="1"/>
        <v/>
      </c>
      <c r="K28" s="9"/>
      <c r="L28" s="58"/>
      <c r="M28" s="58"/>
      <c r="N28" s="9"/>
      <c r="O28" s="19" t="str">
        <f t="shared" si="3"/>
        <v/>
      </c>
      <c r="P28" s="9"/>
      <c r="Q28" s="101" t="str">
        <f>IFERROR(VLOOKUP(G28,$AV$70:$AW$98,2,FALSE),"")</f>
        <v/>
      </c>
      <c r="R28" s="174" t="str">
        <f t="shared" si="4"/>
        <v/>
      </c>
      <c r="S28" s="680">
        <v>265</v>
      </c>
      <c r="T28" s="20" t="str">
        <f t="shared" si="5"/>
        <v/>
      </c>
      <c r="U28" s="3">
        <v>6.6000000000000003E-7</v>
      </c>
      <c r="V28" s="3">
        <v>9.9999999999999995E-7</v>
      </c>
      <c r="W28" s="3">
        <v>1.4000000000000001E-7</v>
      </c>
      <c r="AB28" s="137" t="str">
        <f>IF(G38="","",VLOOKUP(G38,$AF$10:$AH$42,3,FALSE))</f>
        <v/>
      </c>
      <c r="AC28" s="149" t="str">
        <f>IF(G38="","",IF(VLOOKUP(G38,$AF$10:$AI$43,4,FALSE)="固体燃料",U28,IF(VLOOKUP(G38,$AF$10:$AI$43,4,FALSE)="液体燃料",V28,IF(VLOOKUP(G38,$AF$10:$AI$43,4,FALSE)="気体燃料",W28,""))))</f>
        <v/>
      </c>
      <c r="AK28" s="3" t="s">
        <v>1533</v>
      </c>
      <c r="AL28" s="3" t="s">
        <v>59</v>
      </c>
      <c r="AM28" s="3" t="s">
        <v>1559</v>
      </c>
      <c r="AN28" s="3" t="s">
        <v>331</v>
      </c>
      <c r="AO28" s="3" t="s">
        <v>1606</v>
      </c>
      <c r="AQ28" s="80" t="s">
        <v>1533</v>
      </c>
      <c r="AS28" s="3" t="s">
        <v>1505</v>
      </c>
      <c r="AT28" s="3" t="s">
        <v>1445</v>
      </c>
      <c r="AU28" s="3" t="s">
        <v>1569</v>
      </c>
      <c r="AV28" s="614" t="s">
        <v>1605</v>
      </c>
      <c r="AW28" s="80" t="s">
        <v>2028</v>
      </c>
    </row>
    <row r="29" spans="1:51" ht="14.25" customHeight="1">
      <c r="A29" s="62"/>
      <c r="B29" s="72"/>
      <c r="C29" s="1360"/>
      <c r="D29" s="644"/>
      <c r="E29" s="1347"/>
      <c r="F29" s="14"/>
      <c r="G29" s="138"/>
      <c r="H29" s="140"/>
      <c r="I29" s="18"/>
      <c r="J29" s="8" t="str">
        <f t="shared" si="1"/>
        <v/>
      </c>
      <c r="K29" s="9"/>
      <c r="L29" s="58"/>
      <c r="M29" s="58"/>
      <c r="N29" s="9"/>
      <c r="O29" s="19" t="str">
        <f t="shared" si="3"/>
        <v/>
      </c>
      <c r="P29" s="9"/>
      <c r="Q29" s="101" t="str">
        <f>IFERROR(VLOOKUP(G29,$AV$70:$AW$98,2,FALSE),"")</f>
        <v/>
      </c>
      <c r="R29" s="174" t="str">
        <f t="shared" si="4"/>
        <v/>
      </c>
      <c r="S29" s="680">
        <v>265</v>
      </c>
      <c r="T29" s="20" t="str">
        <f t="shared" si="5"/>
        <v/>
      </c>
      <c r="U29" s="3">
        <v>6.6000000000000003E-7</v>
      </c>
      <c r="V29" s="3">
        <v>9.9999999999999995E-7</v>
      </c>
      <c r="W29" s="3">
        <v>1.4000000000000001E-7</v>
      </c>
      <c r="AB29" s="137" t="str">
        <f>IF(G39="","",VLOOKUP(G39,$AF$10:$AH$42,3,FALSE))</f>
        <v/>
      </c>
      <c r="AC29" s="149" t="str">
        <f>IF(G39="","",IF(VLOOKUP(G39,$AF$10:$AI$43,4,FALSE)="固体燃料",U29,IF(VLOOKUP(G39,$AF$10:$AI$43,4,FALSE)="液体燃料",V29,IF(VLOOKUP(G39,$AF$10:$AI$43,4,FALSE)="気体燃料",W29,""))))</f>
        <v/>
      </c>
      <c r="AK29" s="3" t="s">
        <v>1534</v>
      </c>
      <c r="AL29" s="3" t="s">
        <v>59</v>
      </c>
      <c r="AM29" s="3" t="s">
        <v>1560</v>
      </c>
      <c r="AN29" s="3" t="s">
        <v>331</v>
      </c>
      <c r="AO29" s="3" t="s">
        <v>1606</v>
      </c>
      <c r="AQ29" s="80" t="s">
        <v>1534</v>
      </c>
      <c r="AS29" s="3" t="s">
        <v>1577</v>
      </c>
      <c r="AT29" s="3" t="s">
        <v>1445</v>
      </c>
      <c r="AU29" s="3" t="s">
        <v>1551</v>
      </c>
      <c r="AV29" s="614" t="s">
        <v>1605</v>
      </c>
      <c r="AW29" s="80" t="s">
        <v>2028</v>
      </c>
    </row>
    <row r="30" spans="1:51" ht="14.25" customHeight="1">
      <c r="A30" s="62"/>
      <c r="B30" s="72"/>
      <c r="C30" s="1360"/>
      <c r="D30" s="644"/>
      <c r="E30" s="1348"/>
      <c r="F30" s="14"/>
      <c r="G30" s="138"/>
      <c r="H30" s="140"/>
      <c r="I30" s="18"/>
      <c r="J30" s="8" t="str">
        <f t="shared" si="1"/>
        <v/>
      </c>
      <c r="K30" s="9"/>
      <c r="L30" s="58"/>
      <c r="M30" s="58"/>
      <c r="N30" s="9"/>
      <c r="O30" s="19" t="str">
        <f t="shared" si="3"/>
        <v/>
      </c>
      <c r="P30" s="9"/>
      <c r="Q30" s="101" t="str">
        <f>IFERROR(VLOOKUP(G30,$AV$70:$AW$98,2,FALSE),"")</f>
        <v/>
      </c>
      <c r="R30" s="174" t="str">
        <f t="shared" si="4"/>
        <v/>
      </c>
      <c r="S30" s="680">
        <v>265</v>
      </c>
      <c r="T30" s="20" t="str">
        <f t="shared" si="5"/>
        <v/>
      </c>
      <c r="U30" s="3">
        <f>U29</f>
        <v>6.6000000000000003E-7</v>
      </c>
      <c r="V30" s="3">
        <f>V29</f>
        <v>9.9999999999999995E-7</v>
      </c>
      <c r="W30" s="3">
        <f>W29</f>
        <v>1.4000000000000001E-7</v>
      </c>
      <c r="X30" s="3">
        <f>X29</f>
        <v>0</v>
      </c>
      <c r="Y30" s="3">
        <f>Y29</f>
        <v>0</v>
      </c>
      <c r="AB30" s="137"/>
      <c r="AC30" s="149"/>
      <c r="AK30" s="3" t="s">
        <v>1460</v>
      </c>
      <c r="AL30" s="3" t="s">
        <v>59</v>
      </c>
      <c r="AM30" s="3" t="s">
        <v>1561</v>
      </c>
      <c r="AN30" s="3" t="s">
        <v>331</v>
      </c>
      <c r="AO30" s="3" t="s">
        <v>1606</v>
      </c>
      <c r="AQ30" s="80" t="s">
        <v>1460</v>
      </c>
      <c r="AS30" s="3" t="s">
        <v>1540</v>
      </c>
      <c r="AT30" s="3" t="s">
        <v>59</v>
      </c>
      <c r="AU30" s="3" t="s">
        <v>1561</v>
      </c>
      <c r="AV30" s="614" t="s">
        <v>2021</v>
      </c>
      <c r="AW30" s="80" t="s">
        <v>2027</v>
      </c>
    </row>
    <row r="31" spans="1:51" ht="14.25" customHeight="1">
      <c r="A31" s="62"/>
      <c r="B31" s="72"/>
      <c r="C31" s="1360"/>
      <c r="D31" s="644"/>
      <c r="E31" s="1346" t="s">
        <v>2045</v>
      </c>
      <c r="F31" s="629"/>
      <c r="G31" s="105" t="s">
        <v>1920</v>
      </c>
      <c r="H31" s="140"/>
      <c r="I31" s="18"/>
      <c r="J31" s="8" t="str">
        <f t="shared" si="1"/>
        <v>kg</v>
      </c>
      <c r="K31" s="9"/>
      <c r="L31" s="58" t="s">
        <v>468</v>
      </c>
      <c r="M31" s="58" t="s">
        <v>468</v>
      </c>
      <c r="N31" s="9"/>
      <c r="O31" s="19" t="str">
        <f t="shared" si="3"/>
        <v>29.0</v>
      </c>
      <c r="P31" s="9"/>
      <c r="Q31" s="101">
        <v>7.3000000000000004E-6</v>
      </c>
      <c r="R31" s="174">
        <f t="shared" si="0"/>
        <v>0</v>
      </c>
      <c r="S31" s="680">
        <v>265</v>
      </c>
      <c r="T31" s="20">
        <f t="shared" si="2"/>
        <v>0</v>
      </c>
      <c r="U31" s="3">
        <f>U29</f>
        <v>6.6000000000000003E-7</v>
      </c>
      <c r="V31" s="3">
        <f>V29</f>
        <v>9.9999999999999995E-7</v>
      </c>
      <c r="W31" s="3">
        <f>W29</f>
        <v>1.4000000000000001E-7</v>
      </c>
      <c r="X31" s="3">
        <f>X29</f>
        <v>0</v>
      </c>
      <c r="Y31" s="3">
        <f>Y29</f>
        <v>0</v>
      </c>
      <c r="AB31" s="137"/>
      <c r="AC31" s="149"/>
      <c r="AK31" s="3" t="s">
        <v>1535</v>
      </c>
      <c r="AL31" s="3" t="s">
        <v>58</v>
      </c>
      <c r="AM31" s="3" t="s">
        <v>1562</v>
      </c>
      <c r="AN31" s="3" t="s">
        <v>332</v>
      </c>
      <c r="AO31" s="3" t="s">
        <v>1605</v>
      </c>
      <c r="AQ31" s="80" t="s">
        <v>1535</v>
      </c>
      <c r="AS31" s="3" t="s">
        <v>1541</v>
      </c>
      <c r="AT31" s="3" t="s">
        <v>59</v>
      </c>
      <c r="AU31" s="3" t="s">
        <v>1558</v>
      </c>
      <c r="AV31" s="614" t="s">
        <v>2021</v>
      </c>
      <c r="AW31" s="80" t="s">
        <v>2027</v>
      </c>
    </row>
    <row r="32" spans="1:51" ht="14.25" customHeight="1">
      <c r="A32" s="62"/>
      <c r="B32" s="72"/>
      <c r="C32" s="1360"/>
      <c r="D32" s="644"/>
      <c r="E32" s="1347"/>
      <c r="F32" s="629"/>
      <c r="G32" s="105" t="s">
        <v>1525</v>
      </c>
      <c r="H32" s="140"/>
      <c r="I32" s="18"/>
      <c r="J32" s="8" t="str">
        <f t="shared" si="1"/>
        <v>kg</v>
      </c>
      <c r="K32" s="9"/>
      <c r="L32" s="58" t="s">
        <v>468</v>
      </c>
      <c r="M32" s="58" t="s">
        <v>468</v>
      </c>
      <c r="N32" s="9"/>
      <c r="O32" s="19" t="str">
        <f t="shared" si="3"/>
        <v>34.1</v>
      </c>
      <c r="P32" s="9"/>
      <c r="Q32" s="101">
        <v>7.3000000000000004E-6</v>
      </c>
      <c r="R32" s="174">
        <f t="shared" si="0"/>
        <v>0</v>
      </c>
      <c r="S32" s="680">
        <v>265</v>
      </c>
      <c r="T32" s="20">
        <f t="shared" si="2"/>
        <v>0</v>
      </c>
      <c r="U32" s="3">
        <v>6.6000000000000003E-7</v>
      </c>
      <c r="V32" s="3">
        <v>9.9999999999999995E-7</v>
      </c>
      <c r="W32" s="3">
        <v>1.4000000000000001E-7</v>
      </c>
      <c r="AB32" s="137" t="str">
        <f>IF(G42="","",VLOOKUP(G42,$AF$10:$AH$42,3,FALSE))</f>
        <v/>
      </c>
      <c r="AC32" s="149" t="str">
        <f>IF(G42="","",IF(VLOOKUP(G42,$AF$10:$AI$43,4,FALSE)="固体燃料",U32,IF(VLOOKUP(G42,$AF$10:$AI$43,4,FALSE)="液体燃料",V32,IF(VLOOKUP(G42,$AF$10:$AI$43,4,FALSE)="気体燃料",W32,""))))</f>
        <v/>
      </c>
      <c r="AK32" s="3" t="s">
        <v>1536</v>
      </c>
      <c r="AL32" s="3" t="s">
        <v>1445</v>
      </c>
      <c r="AM32" s="3" t="s">
        <v>1563</v>
      </c>
      <c r="AN32" s="3" t="s">
        <v>332</v>
      </c>
      <c r="AO32" s="3" t="s">
        <v>1605</v>
      </c>
      <c r="AQ32" s="80" t="s">
        <v>1536</v>
      </c>
      <c r="AS32" s="3" t="s">
        <v>1595</v>
      </c>
      <c r="AT32" s="3" t="s">
        <v>538</v>
      </c>
      <c r="AU32" s="3" t="s">
        <v>1573</v>
      </c>
      <c r="AV32" s="614" t="s">
        <v>2023</v>
      </c>
      <c r="AW32" s="80" t="s">
        <v>2029</v>
      </c>
    </row>
    <row r="33" spans="1:49" ht="14.25" customHeight="1">
      <c r="A33" s="62"/>
      <c r="B33" s="72"/>
      <c r="C33" s="1360"/>
      <c r="D33" s="644"/>
      <c r="E33" s="1347"/>
      <c r="F33" s="629"/>
      <c r="G33" s="105" t="s">
        <v>1526</v>
      </c>
      <c r="H33" s="140"/>
      <c r="I33" s="18"/>
      <c r="J33" s="8" t="str">
        <f t="shared" si="1"/>
        <v>kg</v>
      </c>
      <c r="K33" s="9"/>
      <c r="L33" s="58" t="s">
        <v>468</v>
      </c>
      <c r="M33" s="58" t="s">
        <v>468</v>
      </c>
      <c r="N33" s="9"/>
      <c r="O33" s="19" t="str">
        <f t="shared" si="3"/>
        <v>37.3</v>
      </c>
      <c r="P33" s="9"/>
      <c r="Q33" s="101">
        <v>7.3000000000000004E-6</v>
      </c>
      <c r="R33" s="174">
        <f t="shared" si="0"/>
        <v>0</v>
      </c>
      <c r="S33" s="680">
        <v>265</v>
      </c>
      <c r="T33" s="20">
        <f t="shared" si="2"/>
        <v>0</v>
      </c>
      <c r="U33" s="3">
        <v>6.6000000000000003E-7</v>
      </c>
      <c r="V33" s="3">
        <v>9.9999999999999995E-7</v>
      </c>
      <c r="W33" s="3">
        <v>1.4000000000000001E-7</v>
      </c>
      <c r="AB33" s="137" t="str">
        <f>IF(G43="","",VLOOKUP(G43,$AF$10:$AH$42,3,FALSE))</f>
        <v/>
      </c>
      <c r="AC33" s="149" t="str">
        <f>IF(G43="","",IF(VLOOKUP(G43,$AF$10:$AI$43,4,FALSE)="固体燃料",U33,IF(VLOOKUP(G43,$AF$10:$AI$43,4,FALSE)="液体燃料",V33,IF(VLOOKUP(G43,$AF$10:$AI$43,4,FALSE)="気体燃料",W33,""))))</f>
        <v/>
      </c>
      <c r="AK33" s="3" t="s">
        <v>1537</v>
      </c>
      <c r="AL33" s="3" t="s">
        <v>58</v>
      </c>
      <c r="AM33" s="3" t="s">
        <v>1564</v>
      </c>
      <c r="AN33" s="3" t="s">
        <v>332</v>
      </c>
      <c r="AO33" s="3" t="s">
        <v>1605</v>
      </c>
      <c r="AQ33" s="80" t="s">
        <v>1537</v>
      </c>
      <c r="AS33" s="3" t="s">
        <v>1597</v>
      </c>
      <c r="AT33" s="3" t="s">
        <v>538</v>
      </c>
      <c r="AU33" s="3" t="s">
        <v>1574</v>
      </c>
      <c r="AV33" s="614" t="s">
        <v>2023</v>
      </c>
      <c r="AW33" s="80" t="s">
        <v>2029</v>
      </c>
    </row>
    <row r="34" spans="1:49" ht="14.25" customHeight="1">
      <c r="A34" s="62"/>
      <c r="B34" s="72"/>
      <c r="C34" s="1360"/>
      <c r="D34" s="644"/>
      <c r="E34" s="1348"/>
      <c r="F34" s="629"/>
      <c r="G34" s="105" t="s">
        <v>1527</v>
      </c>
      <c r="H34" s="140"/>
      <c r="I34" s="18"/>
      <c r="J34" s="8" t="str">
        <f t="shared" si="1"/>
        <v>kg</v>
      </c>
      <c r="K34" s="9"/>
      <c r="L34" s="58"/>
      <c r="M34" s="58"/>
      <c r="N34" s="9"/>
      <c r="O34" s="19" t="str">
        <f t="shared" si="3"/>
        <v>40.0</v>
      </c>
      <c r="P34" s="9"/>
      <c r="Q34" s="101">
        <v>7.3000000000000004E-6</v>
      </c>
      <c r="R34" s="174">
        <f t="shared" si="0"/>
        <v>0</v>
      </c>
      <c r="S34" s="680">
        <v>265</v>
      </c>
      <c r="T34" s="20">
        <f>IF(ISERROR(R34*S34),"",ROUND(R34*S34,1))</f>
        <v>0</v>
      </c>
      <c r="U34" s="3">
        <f>U33</f>
        <v>6.6000000000000003E-7</v>
      </c>
      <c r="V34" s="3">
        <f>V33</f>
        <v>9.9999999999999995E-7</v>
      </c>
      <c r="W34" s="3">
        <f>W33</f>
        <v>1.4000000000000001E-7</v>
      </c>
      <c r="X34" s="3">
        <f>X33</f>
        <v>0</v>
      </c>
      <c r="Y34" s="3">
        <f>Y33</f>
        <v>0</v>
      </c>
      <c r="AB34" s="137"/>
      <c r="AC34" s="149"/>
      <c r="AK34" s="3" t="s">
        <v>1538</v>
      </c>
      <c r="AL34" s="3" t="s">
        <v>1445</v>
      </c>
      <c r="AM34" s="3" t="s">
        <v>1565</v>
      </c>
      <c r="AN34" s="3" t="s">
        <v>332</v>
      </c>
      <c r="AO34" s="3" t="s">
        <v>1605</v>
      </c>
      <c r="AQ34" s="80" t="s">
        <v>1538</v>
      </c>
      <c r="AS34" s="3" t="s">
        <v>1598</v>
      </c>
      <c r="AT34" s="3" t="s">
        <v>538</v>
      </c>
      <c r="AU34" s="3" t="s">
        <v>1573</v>
      </c>
      <c r="AV34" s="614" t="s">
        <v>2024</v>
      </c>
      <c r="AW34" s="80" t="s">
        <v>2030</v>
      </c>
    </row>
    <row r="35" spans="1:49" ht="14.25" customHeight="1">
      <c r="A35" s="62"/>
      <c r="B35" s="72"/>
      <c r="C35" s="1360"/>
      <c r="D35" s="644"/>
      <c r="E35" s="1346" t="s">
        <v>2081</v>
      </c>
      <c r="F35" s="14"/>
      <c r="G35" s="138"/>
      <c r="H35" s="140"/>
      <c r="I35" s="18"/>
      <c r="J35" s="8" t="str">
        <f t="shared" si="1"/>
        <v/>
      </c>
      <c r="K35" s="9"/>
      <c r="L35" s="58" t="s">
        <v>468</v>
      </c>
      <c r="M35" s="58" t="s">
        <v>468</v>
      </c>
      <c r="N35" s="9"/>
      <c r="O35" s="19" t="str">
        <f t="shared" si="3"/>
        <v/>
      </c>
      <c r="P35" s="9"/>
      <c r="Q35" s="101">
        <v>1.4000000000000001E-7</v>
      </c>
      <c r="R35" s="174">
        <f t="shared" si="0"/>
        <v>0</v>
      </c>
      <c r="S35" s="680">
        <v>265</v>
      </c>
      <c r="T35" s="20">
        <f t="shared" si="2"/>
        <v>0</v>
      </c>
      <c r="U35" s="3">
        <f>U33</f>
        <v>6.6000000000000003E-7</v>
      </c>
      <c r="V35" s="3">
        <f>V33</f>
        <v>9.9999999999999995E-7</v>
      </c>
      <c r="W35" s="3">
        <f>W33</f>
        <v>1.4000000000000001E-7</v>
      </c>
      <c r="X35" s="3">
        <f>X33</f>
        <v>0</v>
      </c>
      <c r="Y35" s="3">
        <f>Y33</f>
        <v>0</v>
      </c>
      <c r="AB35" s="137"/>
      <c r="AC35" s="149"/>
      <c r="AK35" s="3" t="s">
        <v>1539</v>
      </c>
      <c r="AL35" s="3" t="s">
        <v>1445</v>
      </c>
      <c r="AM35" s="3" t="s">
        <v>1566</v>
      </c>
      <c r="AN35" s="3" t="s">
        <v>332</v>
      </c>
      <c r="AO35" s="3" t="s">
        <v>1605</v>
      </c>
      <c r="AQ35" s="80" t="s">
        <v>1539</v>
      </c>
      <c r="AS35" s="3" t="s">
        <v>2022</v>
      </c>
      <c r="AT35" s="3" t="s">
        <v>538</v>
      </c>
      <c r="AU35" s="3" t="s">
        <v>1574</v>
      </c>
      <c r="AV35" s="614" t="s">
        <v>2024</v>
      </c>
      <c r="AW35" s="80" t="s">
        <v>2030</v>
      </c>
    </row>
    <row r="36" spans="1:49" ht="14.25" customHeight="1">
      <c r="A36" s="62"/>
      <c r="B36" s="72"/>
      <c r="C36" s="1360"/>
      <c r="D36" s="644"/>
      <c r="E36" s="1347"/>
      <c r="F36" s="14"/>
      <c r="G36" s="138"/>
      <c r="H36" s="140"/>
      <c r="I36" s="18"/>
      <c r="J36" s="8" t="str">
        <f t="shared" si="1"/>
        <v/>
      </c>
      <c r="K36" s="9"/>
      <c r="L36" s="58" t="s">
        <v>468</v>
      </c>
      <c r="M36" s="58" t="s">
        <v>468</v>
      </c>
      <c r="N36" s="9"/>
      <c r="O36" s="19" t="str">
        <f t="shared" si="3"/>
        <v/>
      </c>
      <c r="P36" s="9"/>
      <c r="Q36" s="101">
        <v>1.4000000000000001E-7</v>
      </c>
      <c r="R36" s="174">
        <f t="shared" si="0"/>
        <v>0</v>
      </c>
      <c r="S36" s="680">
        <v>265</v>
      </c>
      <c r="T36" s="20">
        <f t="shared" si="2"/>
        <v>0</v>
      </c>
      <c r="U36" s="3">
        <v>6.6000000000000003E-7</v>
      </c>
      <c r="V36" s="3">
        <v>9.9999999999999995E-7</v>
      </c>
      <c r="W36" s="3">
        <v>1.4000000000000001E-7</v>
      </c>
      <c r="AB36" s="137" t="str">
        <f>IF(G46="","",VLOOKUP(G46,$AF$10:$AH$42,3,FALSE))</f>
        <v/>
      </c>
      <c r="AC36" s="149" t="str">
        <f>IF(G46="","",IF(VLOOKUP(G46,$AF$10:$AI$43,4,FALSE)="固体燃料",U36,IF(VLOOKUP(G46,$AF$10:$AI$43,4,FALSE)="液体燃料",V36,IF(VLOOKUP(G46,$AF$10:$AI$43,4,FALSE)="気体燃料",W36,""))))</f>
        <v/>
      </c>
      <c r="AK36" s="3" t="s">
        <v>1504</v>
      </c>
      <c r="AL36" s="3" t="s">
        <v>1445</v>
      </c>
      <c r="AM36" s="3" t="s">
        <v>1567</v>
      </c>
      <c r="AN36" s="3" t="s">
        <v>332</v>
      </c>
      <c r="AO36" s="3" t="s">
        <v>1605</v>
      </c>
      <c r="AQ36" s="80" t="s">
        <v>1504</v>
      </c>
      <c r="AS36" s="3" t="s">
        <v>1468</v>
      </c>
      <c r="AT36" s="3" t="s">
        <v>538</v>
      </c>
      <c r="AU36" s="3" t="s">
        <v>1575</v>
      </c>
      <c r="AV36" s="614" t="s">
        <v>1468</v>
      </c>
      <c r="AW36" s="80" t="s">
        <v>2028</v>
      </c>
    </row>
    <row r="37" spans="1:49" ht="14.25" customHeight="1">
      <c r="A37" s="62"/>
      <c r="B37" s="72"/>
      <c r="C37" s="1360"/>
      <c r="D37" s="644"/>
      <c r="E37" s="1347"/>
      <c r="F37" s="14"/>
      <c r="G37" s="138"/>
      <c r="H37" s="140"/>
      <c r="I37" s="18"/>
      <c r="J37" s="8" t="str">
        <f t="shared" si="1"/>
        <v/>
      </c>
      <c r="K37" s="9"/>
      <c r="L37" s="58" t="s">
        <v>468</v>
      </c>
      <c r="M37" s="58" t="s">
        <v>468</v>
      </c>
      <c r="N37" s="9"/>
      <c r="O37" s="19" t="str">
        <f t="shared" si="3"/>
        <v/>
      </c>
      <c r="P37" s="9"/>
      <c r="Q37" s="101">
        <v>1.4000000000000001E-7</v>
      </c>
      <c r="R37" s="174">
        <f t="shared" si="0"/>
        <v>0</v>
      </c>
      <c r="S37" s="680">
        <v>265</v>
      </c>
      <c r="T37" s="20">
        <f t="shared" si="2"/>
        <v>0</v>
      </c>
      <c r="U37" s="3">
        <v>6.6000000000000003E-7</v>
      </c>
      <c r="V37" s="3">
        <v>9.9999999999999995E-7</v>
      </c>
      <c r="W37" s="3">
        <v>1.4000000000000001E-7</v>
      </c>
      <c r="AB37" s="137" t="str">
        <f>IF(G47="","",VLOOKUP(G47,$AF$10:$AH$42,3,FALSE))</f>
        <v/>
      </c>
      <c r="AC37" s="149" t="str">
        <f>IF(G47="","",IF(VLOOKUP(G47,$AF$10:$AI$43,4,FALSE)="固体燃料",U37,IF(VLOOKUP(G47,$AF$10:$AI$43,4,FALSE)="液体燃料",V37,IF(VLOOKUP(G47,$AF$10:$AI$43,4,FALSE)="気体燃料",W37,""))))</f>
        <v/>
      </c>
      <c r="AK37" s="3" t="s">
        <v>1461</v>
      </c>
      <c r="AL37" s="3" t="s">
        <v>1445</v>
      </c>
      <c r="AM37" s="3" t="s">
        <v>1568</v>
      </c>
      <c r="AN37" s="3" t="s">
        <v>332</v>
      </c>
      <c r="AO37" s="3" t="s">
        <v>1605</v>
      </c>
      <c r="AQ37" s="80" t="s">
        <v>1461</v>
      </c>
      <c r="AS37" s="3" t="s">
        <v>1473</v>
      </c>
      <c r="AT37" s="3" t="s">
        <v>1445</v>
      </c>
      <c r="AU37" s="3" t="s">
        <v>1576</v>
      </c>
      <c r="AV37" s="614" t="s">
        <v>1473</v>
      </c>
      <c r="AW37" s="80" t="s">
        <v>2031</v>
      </c>
    </row>
    <row r="38" spans="1:49" ht="14.25" customHeight="1">
      <c r="A38" s="62"/>
      <c r="B38" s="72"/>
      <c r="C38" s="1360"/>
      <c r="D38" s="644"/>
      <c r="E38" s="1348"/>
      <c r="F38" s="14"/>
      <c r="G38" s="138"/>
      <c r="H38" s="140"/>
      <c r="I38" s="18"/>
      <c r="J38" s="8" t="str">
        <f t="shared" si="1"/>
        <v/>
      </c>
      <c r="K38" s="9"/>
      <c r="L38" s="58"/>
      <c r="M38" s="58"/>
      <c r="N38" s="9"/>
      <c r="O38" s="19" t="str">
        <f t="shared" si="3"/>
        <v/>
      </c>
      <c r="P38" s="9"/>
      <c r="Q38" s="101">
        <v>1.4000000000000001E-7</v>
      </c>
      <c r="R38" s="174">
        <f t="shared" si="0"/>
        <v>0</v>
      </c>
      <c r="S38" s="680">
        <v>265</v>
      </c>
      <c r="T38" s="20">
        <f>IF(ISERROR(R38*S38),"",ROUND(R38*S38,1))</f>
        <v>0</v>
      </c>
      <c r="U38" s="3">
        <f>U37</f>
        <v>6.6000000000000003E-7</v>
      </c>
      <c r="V38" s="3">
        <f>V37</f>
        <v>9.9999999999999995E-7</v>
      </c>
      <c r="W38" s="3">
        <f>W37</f>
        <v>1.4000000000000001E-7</v>
      </c>
      <c r="X38" s="3">
        <f>X37</f>
        <v>0</v>
      </c>
      <c r="Y38" s="3">
        <f>Y37</f>
        <v>0</v>
      </c>
      <c r="AB38" s="137"/>
      <c r="AC38" s="149"/>
      <c r="AK38" s="3" t="s">
        <v>1505</v>
      </c>
      <c r="AL38" s="3" t="s">
        <v>1445</v>
      </c>
      <c r="AM38" s="3" t="s">
        <v>1569</v>
      </c>
      <c r="AN38" s="3" t="s">
        <v>332</v>
      </c>
      <c r="AO38" s="3" t="s">
        <v>1605</v>
      </c>
      <c r="AQ38" s="80" t="s">
        <v>1505</v>
      </c>
      <c r="AS38" s="3" t="s">
        <v>1474</v>
      </c>
      <c r="AT38" s="3" t="s">
        <v>538</v>
      </c>
      <c r="AU38" s="3" t="s">
        <v>1573</v>
      </c>
      <c r="AV38" s="614" t="s">
        <v>2025</v>
      </c>
      <c r="AW38" s="80" t="s">
        <v>2030</v>
      </c>
    </row>
    <row r="39" spans="1:49" ht="14.25" customHeight="1">
      <c r="A39" s="62"/>
      <c r="B39" s="72"/>
      <c r="C39" s="1360"/>
      <c r="D39" s="644"/>
      <c r="E39" s="1349" t="s">
        <v>1925</v>
      </c>
      <c r="F39" s="14"/>
      <c r="G39" s="138"/>
      <c r="H39" s="140"/>
      <c r="I39" s="18"/>
      <c r="J39" s="8" t="str">
        <f t="shared" si="1"/>
        <v/>
      </c>
      <c r="K39" s="9"/>
      <c r="L39" s="58" t="s">
        <v>468</v>
      </c>
      <c r="M39" s="58" t="s">
        <v>468</v>
      </c>
      <c r="N39" s="9"/>
      <c r="O39" s="19" t="str">
        <f t="shared" si="3"/>
        <v/>
      </c>
      <c r="P39" s="9"/>
      <c r="Q39" s="101" t="str">
        <f>IFERROR(VLOOKUP(G39,$AS$101:$AT$133,2,FALSE),"")</f>
        <v/>
      </c>
      <c r="R39" s="174" t="str">
        <f t="shared" si="0"/>
        <v/>
      </c>
      <c r="S39" s="680">
        <v>265</v>
      </c>
      <c r="T39" s="20" t="str">
        <f t="shared" si="2"/>
        <v/>
      </c>
      <c r="U39" s="3">
        <f>U37</f>
        <v>6.6000000000000003E-7</v>
      </c>
      <c r="V39" s="3">
        <f>V37</f>
        <v>9.9999999999999995E-7</v>
      </c>
      <c r="W39" s="3">
        <f>W37</f>
        <v>1.4000000000000001E-7</v>
      </c>
      <c r="X39" s="3">
        <f>X37</f>
        <v>0</v>
      </c>
      <c r="Y39" s="3">
        <f>Y37</f>
        <v>0</v>
      </c>
      <c r="AB39" s="137"/>
      <c r="AC39" s="149"/>
      <c r="AK39" s="3" t="s">
        <v>1577</v>
      </c>
      <c r="AL39" s="3" t="s">
        <v>1445</v>
      </c>
      <c r="AM39" s="3" t="s">
        <v>1551</v>
      </c>
      <c r="AN39" s="3" t="s">
        <v>332</v>
      </c>
      <c r="AO39" s="3" t="s">
        <v>1605</v>
      </c>
      <c r="AQ39" s="80" t="s">
        <v>1577</v>
      </c>
      <c r="AV39" s="615"/>
      <c r="AW39" s="80"/>
    </row>
    <row r="40" spans="1:49" ht="14.25" customHeight="1">
      <c r="A40" s="62"/>
      <c r="B40" s="72"/>
      <c r="C40" s="1360"/>
      <c r="D40" s="644"/>
      <c r="E40" s="1350"/>
      <c r="F40" s="14"/>
      <c r="G40" s="138"/>
      <c r="H40" s="140"/>
      <c r="I40" s="18"/>
      <c r="J40" s="8" t="str">
        <f t="shared" si="1"/>
        <v/>
      </c>
      <c r="K40" s="9"/>
      <c r="L40" s="58" t="s">
        <v>468</v>
      </c>
      <c r="M40" s="58" t="s">
        <v>468</v>
      </c>
      <c r="N40" s="9"/>
      <c r="O40" s="19" t="str">
        <f t="shared" si="3"/>
        <v/>
      </c>
      <c r="P40" s="9"/>
      <c r="Q40" s="101" t="str">
        <f>IFERROR(VLOOKUP(G40,$AS$101:$AT$133,2,FALSE),"")</f>
        <v/>
      </c>
      <c r="R40" s="174" t="str">
        <f t="shared" si="0"/>
        <v/>
      </c>
      <c r="S40" s="680">
        <v>265</v>
      </c>
      <c r="T40" s="20" t="str">
        <f t="shared" si="2"/>
        <v/>
      </c>
      <c r="U40" s="3">
        <v>6.6000000000000003E-7</v>
      </c>
      <c r="V40" s="3">
        <v>9.9999999999999995E-7</v>
      </c>
      <c r="W40" s="3">
        <v>1.4000000000000001E-7</v>
      </c>
      <c r="AB40" s="137" t="str">
        <f>IF(G50="","",VLOOKUP(G50,$AF$10:$AH$42,3,FALSE))</f>
        <v/>
      </c>
      <c r="AC40" s="149" t="str">
        <f>IF(G50="","",IF(VLOOKUP(G50,$AF$10:$AI$43,4,FALSE)="固体燃料",U40,IF(VLOOKUP(G50,$AF$10:$AI$43,4,FALSE)="液体燃料",V40,IF(VLOOKUP(G50,$AF$10:$AI$43,4,FALSE)="気体燃料",W40,""))))</f>
        <v/>
      </c>
      <c r="AK40" s="3" t="s">
        <v>1452</v>
      </c>
      <c r="AL40" s="3" t="s">
        <v>538</v>
      </c>
      <c r="AM40" s="3" t="s">
        <v>1570</v>
      </c>
      <c r="AN40" s="3" t="s">
        <v>330</v>
      </c>
      <c r="AO40" s="3" t="s">
        <v>2006</v>
      </c>
      <c r="AQ40" s="640" t="s">
        <v>1604</v>
      </c>
    </row>
    <row r="41" spans="1:49" ht="14.25" customHeight="1">
      <c r="A41" s="62"/>
      <c r="B41" s="72"/>
      <c r="C41" s="1360"/>
      <c r="D41" s="644"/>
      <c r="E41" s="1350"/>
      <c r="F41" s="14"/>
      <c r="G41" s="138"/>
      <c r="H41" s="140"/>
      <c r="I41" s="18"/>
      <c r="J41" s="8" t="str">
        <f t="shared" si="1"/>
        <v/>
      </c>
      <c r="K41" s="9"/>
      <c r="L41" s="58" t="s">
        <v>468</v>
      </c>
      <c r="M41" s="58" t="s">
        <v>468</v>
      </c>
      <c r="N41" s="9"/>
      <c r="O41" s="19" t="str">
        <f t="shared" si="3"/>
        <v/>
      </c>
      <c r="P41" s="9"/>
      <c r="Q41" s="101" t="str">
        <f>IFERROR(VLOOKUP(G41,$AS$101:$AT$133,2,FALSE),"")</f>
        <v/>
      </c>
      <c r="R41" s="174" t="str">
        <f t="shared" si="0"/>
        <v/>
      </c>
      <c r="S41" s="680">
        <v>265</v>
      </c>
      <c r="T41" s="20" t="str">
        <f t="shared" si="2"/>
        <v/>
      </c>
      <c r="U41" s="3">
        <v>6.6000000000000003E-7</v>
      </c>
      <c r="V41" s="3">
        <v>9.9999999999999995E-7</v>
      </c>
      <c r="W41" s="3">
        <v>1.4000000000000001E-7</v>
      </c>
      <c r="AB41" s="137" t="str">
        <f>IF(G51="","",VLOOKUP(G51,$AF$10:$AH$42,3,FALSE))</f>
        <v/>
      </c>
      <c r="AC41" s="149" t="str">
        <f>IF(G51="","",IF(VLOOKUP(G51,$AF$10:$AI$43,4,FALSE)="固体燃料",U41,IF(VLOOKUP(G51,$AF$10:$AI$43,4,FALSE)="液体燃料",V41,IF(VLOOKUP(G51,$AF$10:$AI$43,4,FALSE)="気体燃料",W41,""))))</f>
        <v/>
      </c>
      <c r="AK41" s="3" t="s">
        <v>1453</v>
      </c>
      <c r="AL41" s="3" t="s">
        <v>538</v>
      </c>
      <c r="AM41" s="3" t="s">
        <v>539</v>
      </c>
      <c r="AN41" s="3" t="s">
        <v>330</v>
      </c>
      <c r="AO41" s="3" t="s">
        <v>2006</v>
      </c>
      <c r="AQ41" s="80" t="s">
        <v>540</v>
      </c>
    </row>
    <row r="42" spans="1:49" ht="14.25" customHeight="1">
      <c r="A42" s="62"/>
      <c r="B42" s="72"/>
      <c r="C42" s="1360"/>
      <c r="D42" s="644"/>
      <c r="E42" s="1351"/>
      <c r="F42" s="14"/>
      <c r="G42" s="138"/>
      <c r="H42" s="140"/>
      <c r="I42" s="18"/>
      <c r="J42" s="8" t="str">
        <f t="shared" si="1"/>
        <v/>
      </c>
      <c r="K42" s="9"/>
      <c r="L42" s="58"/>
      <c r="M42" s="58"/>
      <c r="N42" s="9"/>
      <c r="O42" s="19" t="str">
        <f t="shared" si="3"/>
        <v/>
      </c>
      <c r="P42" s="9"/>
      <c r="Q42" s="101" t="str">
        <f>IFERROR(VLOOKUP(G42,$AS$101:$AT$133,2,FALSE),"")</f>
        <v/>
      </c>
      <c r="R42" s="174" t="str">
        <f t="shared" si="0"/>
        <v/>
      </c>
      <c r="S42" s="680">
        <v>265</v>
      </c>
      <c r="T42" s="20" t="str">
        <f>IF(ISERROR(R42*S42),"",ROUND(R42*S42,1))</f>
        <v/>
      </c>
      <c r="U42" s="3">
        <f>U41</f>
        <v>6.6000000000000003E-7</v>
      </c>
      <c r="V42" s="3">
        <f>V41</f>
        <v>9.9999999999999995E-7</v>
      </c>
      <c r="W42" s="3">
        <f>W41</f>
        <v>1.4000000000000001E-7</v>
      </c>
      <c r="X42" s="3">
        <f>X41</f>
        <v>0</v>
      </c>
      <c r="Y42" s="3">
        <f>Y41</f>
        <v>0</v>
      </c>
      <c r="AB42" s="137"/>
      <c r="AC42" s="149"/>
      <c r="AK42" s="3" t="s">
        <v>1454</v>
      </c>
      <c r="AL42" s="3" t="s">
        <v>538</v>
      </c>
      <c r="AM42" s="3" t="s">
        <v>1571</v>
      </c>
      <c r="AN42" s="3" t="s">
        <v>330</v>
      </c>
      <c r="AO42" s="3" t="s">
        <v>2006</v>
      </c>
      <c r="AQ42" s="80" t="s">
        <v>1469</v>
      </c>
    </row>
    <row r="43" spans="1:49" ht="14.25" customHeight="1">
      <c r="A43" s="62"/>
      <c r="B43" s="72"/>
      <c r="C43" s="1360"/>
      <c r="D43" s="644"/>
      <c r="E43" s="1352" t="s">
        <v>2037</v>
      </c>
      <c r="F43" s="14"/>
      <c r="G43" s="138"/>
      <c r="H43" s="140"/>
      <c r="I43" s="18"/>
      <c r="J43" s="8" t="str">
        <f t="shared" si="1"/>
        <v/>
      </c>
      <c r="K43" s="9"/>
      <c r="L43" s="58" t="s">
        <v>468</v>
      </c>
      <c r="M43" s="58" t="s">
        <v>468</v>
      </c>
      <c r="N43" s="9"/>
      <c r="O43" s="19" t="str">
        <f t="shared" si="3"/>
        <v/>
      </c>
      <c r="P43" s="9"/>
      <c r="Q43" s="101">
        <v>5.7999999999999995E-7</v>
      </c>
      <c r="R43" s="174">
        <f t="shared" si="0"/>
        <v>0</v>
      </c>
      <c r="S43" s="680">
        <v>265</v>
      </c>
      <c r="T43" s="20">
        <f t="shared" si="2"/>
        <v>0</v>
      </c>
      <c r="U43" s="3">
        <f>U41</f>
        <v>6.6000000000000003E-7</v>
      </c>
      <c r="V43" s="3">
        <f>V41</f>
        <v>9.9999999999999995E-7</v>
      </c>
      <c r="W43" s="3">
        <f>W41</f>
        <v>1.4000000000000001E-7</v>
      </c>
      <c r="X43" s="3">
        <f>X41</f>
        <v>0</v>
      </c>
      <c r="Y43" s="3">
        <f>Y41</f>
        <v>0</v>
      </c>
      <c r="AB43" s="137"/>
      <c r="AC43" s="149"/>
      <c r="AK43" s="3" t="s">
        <v>1455</v>
      </c>
      <c r="AL43" s="3" t="s">
        <v>538</v>
      </c>
      <c r="AM43" s="3" t="s">
        <v>1572</v>
      </c>
      <c r="AN43" s="3" t="s">
        <v>330</v>
      </c>
      <c r="AO43" s="3" t="s">
        <v>2006</v>
      </c>
      <c r="AQ43" s="80" t="s">
        <v>1468</v>
      </c>
    </row>
    <row r="44" spans="1:49" ht="14.25" customHeight="1">
      <c r="A44" s="62"/>
      <c r="B44" s="72"/>
      <c r="C44" s="1360"/>
      <c r="D44" s="644"/>
      <c r="E44" s="1353"/>
      <c r="F44" s="14"/>
      <c r="G44" s="138"/>
      <c r="H44" s="140"/>
      <c r="I44" s="18"/>
      <c r="J44" s="8" t="str">
        <f t="shared" si="1"/>
        <v/>
      </c>
      <c r="K44" s="9"/>
      <c r="L44" s="58" t="s">
        <v>468</v>
      </c>
      <c r="M44" s="58" t="s">
        <v>468</v>
      </c>
      <c r="N44" s="9"/>
      <c r="O44" s="19" t="str">
        <f t="shared" si="3"/>
        <v/>
      </c>
      <c r="P44" s="9"/>
      <c r="Q44" s="101">
        <v>5.7999999999999995E-7</v>
      </c>
      <c r="R44" s="174">
        <f t="shared" si="0"/>
        <v>0</v>
      </c>
      <c r="S44" s="680">
        <v>265</v>
      </c>
      <c r="T44" s="20">
        <f t="shared" si="2"/>
        <v>0</v>
      </c>
      <c r="U44" s="3">
        <v>6.6000000000000003E-7</v>
      </c>
      <c r="V44" s="3">
        <v>9.9999999999999995E-7</v>
      </c>
      <c r="W44" s="3">
        <v>1.4000000000000001E-7</v>
      </c>
      <c r="AB44" s="137" t="str">
        <f>IF(G54="","",VLOOKUP(G54,$AF$10:$AH$42,3,FALSE))</f>
        <v/>
      </c>
      <c r="AC44" s="149" t="str">
        <f>IF(G54="","",IF(VLOOKUP(G54,$AF$10:$AI$43,4,FALSE)="固体燃料",U44,IF(VLOOKUP(G54,$AF$10:$AI$43,4,FALSE)="液体燃料",V44,IF(VLOOKUP(G54,$AF$10:$AI$43,4,FALSE)="気体燃料",W44,""))))</f>
        <v/>
      </c>
      <c r="AK44" s="3" t="s">
        <v>1456</v>
      </c>
      <c r="AL44" s="3" t="s">
        <v>538</v>
      </c>
      <c r="AM44" s="3" t="s">
        <v>1572</v>
      </c>
      <c r="AN44" s="3" t="s">
        <v>330</v>
      </c>
      <c r="AO44" s="3" t="s">
        <v>2006</v>
      </c>
      <c r="AQ44" s="80" t="s">
        <v>1473</v>
      </c>
    </row>
    <row r="45" spans="1:49" ht="14.25" customHeight="1">
      <c r="A45" s="62"/>
      <c r="B45" s="72"/>
      <c r="C45" s="1360"/>
      <c r="D45" s="644"/>
      <c r="E45" s="1353"/>
      <c r="F45" s="14"/>
      <c r="G45" s="138"/>
      <c r="H45" s="140"/>
      <c r="I45" s="18"/>
      <c r="J45" s="8" t="str">
        <f t="shared" si="1"/>
        <v/>
      </c>
      <c r="K45" s="9"/>
      <c r="L45" s="58" t="s">
        <v>468</v>
      </c>
      <c r="M45" s="58" t="s">
        <v>468</v>
      </c>
      <c r="N45" s="9"/>
      <c r="O45" s="19" t="str">
        <f t="shared" si="3"/>
        <v/>
      </c>
      <c r="P45" s="9"/>
      <c r="Q45" s="101">
        <v>5.7999999999999995E-7</v>
      </c>
      <c r="R45" s="174">
        <f t="shared" si="0"/>
        <v>0</v>
      </c>
      <c r="S45" s="680">
        <v>265</v>
      </c>
      <c r="T45" s="20">
        <f t="shared" si="2"/>
        <v>0</v>
      </c>
      <c r="V45" s="3">
        <v>9.9999999999999995E-7</v>
      </c>
      <c r="W45" s="3">
        <v>1.4000000000000001E-7</v>
      </c>
      <c r="AB45" s="137" t="str">
        <f>IF(G55="","",VLOOKUP(G55,$AF$10:$AH$42,3,FALSE))</f>
        <v/>
      </c>
      <c r="AC45" s="149" t="str">
        <f>IF(G55="","",IF(VLOOKUP(G55,$AF$10:$AI$43,4,FALSE)="固体燃料",U45,IF(VLOOKUP(G55,$AF$10:$AI$43,4,FALSE)="液体燃料",V45,IF(VLOOKUP(G55,$AF$10:$AI$43,4,FALSE)="気体燃料",W45,""))))</f>
        <v/>
      </c>
      <c r="AK45" s="3" t="s">
        <v>1540</v>
      </c>
      <c r="AL45" s="3" t="s">
        <v>59</v>
      </c>
      <c r="AM45" s="3" t="s">
        <v>1561</v>
      </c>
      <c r="AN45" s="3" t="s">
        <v>331</v>
      </c>
      <c r="AO45" s="3" t="s">
        <v>2006</v>
      </c>
      <c r="AQ45" s="80" t="s">
        <v>1474</v>
      </c>
    </row>
    <row r="46" spans="1:49" ht="14.25" customHeight="1">
      <c r="A46" s="62"/>
      <c r="B46" s="72"/>
      <c r="C46" s="1360"/>
      <c r="D46" s="644"/>
      <c r="E46" s="1354"/>
      <c r="F46" s="14"/>
      <c r="G46" s="138"/>
      <c r="H46" s="140"/>
      <c r="I46" s="18"/>
      <c r="J46" s="8" t="str">
        <f t="shared" si="1"/>
        <v/>
      </c>
      <c r="K46" s="9"/>
      <c r="L46" s="58"/>
      <c r="M46" s="58"/>
      <c r="N46" s="9"/>
      <c r="O46" s="19" t="str">
        <f t="shared" si="3"/>
        <v/>
      </c>
      <c r="P46" s="9"/>
      <c r="Q46" s="101">
        <v>5.7999999999999995E-7</v>
      </c>
      <c r="R46" s="174">
        <f t="shared" si="0"/>
        <v>0</v>
      </c>
      <c r="S46" s="680">
        <v>265</v>
      </c>
      <c r="T46" s="20">
        <f>IF(ISERROR(R46*S46),"",ROUND(R46*S46,1))</f>
        <v>0</v>
      </c>
      <c r="U46" s="3">
        <f>U45</f>
        <v>0</v>
      </c>
      <c r="V46" s="3">
        <f>V45</f>
        <v>9.9999999999999995E-7</v>
      </c>
      <c r="W46" s="3">
        <f>W45</f>
        <v>1.4000000000000001E-7</v>
      </c>
      <c r="X46" s="3">
        <f>X45</f>
        <v>0</v>
      </c>
      <c r="Y46" s="3">
        <f>Y45</f>
        <v>0</v>
      </c>
      <c r="AB46" s="137"/>
      <c r="AC46" s="149"/>
      <c r="AK46" s="3" t="s">
        <v>1541</v>
      </c>
      <c r="AL46" s="3" t="s">
        <v>59</v>
      </c>
      <c r="AM46" s="3" t="s">
        <v>1558</v>
      </c>
      <c r="AN46" s="3" t="s">
        <v>331</v>
      </c>
      <c r="AO46" s="3" t="s">
        <v>2006</v>
      </c>
      <c r="AQ46" s="640" t="s">
        <v>2006</v>
      </c>
    </row>
    <row r="47" spans="1:49" ht="14.25" customHeight="1">
      <c r="A47" s="62"/>
      <c r="B47" s="72"/>
      <c r="C47" s="1360"/>
      <c r="D47" s="644"/>
      <c r="E47" s="1352" t="s">
        <v>2038</v>
      </c>
      <c r="F47" s="14"/>
      <c r="G47" s="138"/>
      <c r="H47" s="140"/>
      <c r="I47" s="18"/>
      <c r="J47" s="8" t="str">
        <f t="shared" si="1"/>
        <v/>
      </c>
      <c r="K47" s="9"/>
      <c r="L47" s="58" t="s">
        <v>468</v>
      </c>
      <c r="M47" s="58" t="s">
        <v>468</v>
      </c>
      <c r="N47" s="9"/>
      <c r="O47" s="19" t="str">
        <f t="shared" si="3"/>
        <v/>
      </c>
      <c r="P47" s="9"/>
      <c r="Q47" s="101">
        <v>2.2000000000000001E-6</v>
      </c>
      <c r="R47" s="174">
        <f t="shared" si="0"/>
        <v>0</v>
      </c>
      <c r="S47" s="680">
        <v>265</v>
      </c>
      <c r="T47" s="20">
        <f t="shared" si="2"/>
        <v>0</v>
      </c>
      <c r="U47" s="3">
        <f>U45</f>
        <v>0</v>
      </c>
      <c r="V47" s="3">
        <f>V45</f>
        <v>9.9999999999999995E-7</v>
      </c>
      <c r="W47" s="3">
        <f>W45</f>
        <v>1.4000000000000001E-7</v>
      </c>
      <c r="X47" s="3">
        <f>X45</f>
        <v>0</v>
      </c>
      <c r="Y47" s="3">
        <f>Y45</f>
        <v>0</v>
      </c>
      <c r="AB47" s="137"/>
      <c r="AC47" s="149"/>
      <c r="AK47" s="3" t="s">
        <v>540</v>
      </c>
      <c r="AL47" s="3" t="s">
        <v>538</v>
      </c>
      <c r="AM47" s="3" t="s">
        <v>1573</v>
      </c>
      <c r="AN47" s="3" t="s">
        <v>330</v>
      </c>
      <c r="AO47" s="3" t="s">
        <v>1604</v>
      </c>
      <c r="AQ47" s="80" t="s">
        <v>1452</v>
      </c>
    </row>
    <row r="48" spans="1:49" ht="14.25" customHeight="1">
      <c r="A48" s="62"/>
      <c r="B48" s="72"/>
      <c r="C48" s="1360"/>
      <c r="D48" s="644"/>
      <c r="E48" s="1353"/>
      <c r="F48" s="14"/>
      <c r="G48" s="138"/>
      <c r="H48" s="140"/>
      <c r="I48" s="18"/>
      <c r="J48" s="8" t="str">
        <f t="shared" si="1"/>
        <v/>
      </c>
      <c r="K48" s="9"/>
      <c r="L48" s="58" t="s">
        <v>468</v>
      </c>
      <c r="M48" s="58" t="s">
        <v>468</v>
      </c>
      <c r="N48" s="9"/>
      <c r="O48" s="19" t="str">
        <f t="shared" si="3"/>
        <v/>
      </c>
      <c r="P48" s="9"/>
      <c r="Q48" s="101">
        <v>2.2000000000000001E-6</v>
      </c>
      <c r="R48" s="174">
        <f t="shared" si="0"/>
        <v>0</v>
      </c>
      <c r="S48" s="680">
        <v>265</v>
      </c>
      <c r="T48" s="20">
        <f t="shared" si="2"/>
        <v>0</v>
      </c>
      <c r="V48" s="3">
        <v>9.9999999999999995E-7</v>
      </c>
      <c r="W48" s="3">
        <v>1.4000000000000001E-7</v>
      </c>
      <c r="AB48" s="137" t="str">
        <f>IF(G58="","",VLOOKUP(G58,$AF$10:$AH$42,3,FALSE))</f>
        <v/>
      </c>
      <c r="AC48" s="149" t="str">
        <f>IF(G58="","",IF(VLOOKUP(G58,$AF$10:$AI$43,4,FALSE)="固体燃料",U48,IF(VLOOKUP(G58,$AF$10:$AI$43,4,FALSE)="液体燃料",V48,IF(VLOOKUP(G58,$AF$10:$AI$43,4,FALSE)="気体燃料",W48,""))))</f>
        <v/>
      </c>
      <c r="AK48" s="3" t="s">
        <v>1469</v>
      </c>
      <c r="AL48" s="3" t="s">
        <v>538</v>
      </c>
      <c r="AM48" s="3" t="s">
        <v>1574</v>
      </c>
      <c r="AN48" s="3" t="s">
        <v>330</v>
      </c>
      <c r="AO48" s="3" t="s">
        <v>1604</v>
      </c>
      <c r="AQ48" s="80" t="s">
        <v>1453</v>
      </c>
    </row>
    <row r="49" spans="1:48" ht="14.25" customHeight="1">
      <c r="A49" s="62"/>
      <c r="B49" s="72"/>
      <c r="C49" s="1360"/>
      <c r="D49" s="644"/>
      <c r="E49" s="1353"/>
      <c r="F49" s="14"/>
      <c r="G49" s="138"/>
      <c r="H49" s="140"/>
      <c r="I49" s="18"/>
      <c r="J49" s="8" t="str">
        <f t="shared" si="1"/>
        <v/>
      </c>
      <c r="K49" s="9"/>
      <c r="L49" s="58" t="s">
        <v>468</v>
      </c>
      <c r="M49" s="58" t="s">
        <v>468</v>
      </c>
      <c r="N49" s="9"/>
      <c r="O49" s="19" t="str">
        <f t="shared" si="3"/>
        <v/>
      </c>
      <c r="P49" s="9"/>
      <c r="Q49" s="101">
        <v>2.2000000000000001E-6</v>
      </c>
      <c r="R49" s="174">
        <f t="shared" si="0"/>
        <v>0</v>
      </c>
      <c r="S49" s="680">
        <v>265</v>
      </c>
      <c r="T49" s="20">
        <f t="shared" si="2"/>
        <v>0</v>
      </c>
      <c r="V49" s="3">
        <v>9.9999999999999995E-7</v>
      </c>
      <c r="W49" s="3">
        <v>1.4000000000000001E-7</v>
      </c>
      <c r="AB49" s="137" t="str">
        <f>IF(G59="","",VLOOKUP(G59,$AF$10:$AH$42,3,FALSE))</f>
        <v/>
      </c>
      <c r="AC49" s="149" t="str">
        <f>IF(G59="","",IF(VLOOKUP(G59,$AF$10:$AI$43,4,FALSE)="固体燃料",U49,IF(VLOOKUP(G59,$AF$10:$AI$43,4,FALSE)="液体燃料",V49,IF(VLOOKUP(G59,$AF$10:$AI$43,4,FALSE)="気体燃料",W49,""))))</f>
        <v/>
      </c>
      <c r="AK49" s="3" t="s">
        <v>1468</v>
      </c>
      <c r="AL49" s="3" t="s">
        <v>538</v>
      </c>
      <c r="AM49" s="3" t="s">
        <v>1575</v>
      </c>
      <c r="AN49" s="3" t="s">
        <v>330</v>
      </c>
      <c r="AO49" s="3" t="s">
        <v>1604</v>
      </c>
      <c r="AQ49" s="80" t="s">
        <v>1454</v>
      </c>
    </row>
    <row r="50" spans="1:48" ht="14.25" customHeight="1">
      <c r="A50" s="62"/>
      <c r="B50" s="72"/>
      <c r="C50" s="1360"/>
      <c r="D50" s="644"/>
      <c r="E50" s="1354"/>
      <c r="F50" s="14"/>
      <c r="G50" s="138"/>
      <c r="H50" s="140"/>
      <c r="I50" s="18"/>
      <c r="J50" s="8" t="str">
        <f t="shared" si="1"/>
        <v/>
      </c>
      <c r="K50" s="9"/>
      <c r="L50" s="58"/>
      <c r="M50" s="58"/>
      <c r="N50" s="9"/>
      <c r="O50" s="19" t="str">
        <f t="shared" si="3"/>
        <v/>
      </c>
      <c r="P50" s="9"/>
      <c r="Q50" s="101">
        <v>2.2000000000000001E-6</v>
      </c>
      <c r="R50" s="174">
        <f t="shared" si="0"/>
        <v>0</v>
      </c>
      <c r="S50" s="680">
        <v>265</v>
      </c>
      <c r="T50" s="20">
        <f>IF(ISERROR(R50*S50),"",ROUND(R50*S50,1))</f>
        <v>0</v>
      </c>
      <c r="U50" s="3">
        <f>U49</f>
        <v>0</v>
      </c>
      <c r="V50" s="3">
        <f>V49</f>
        <v>9.9999999999999995E-7</v>
      </c>
      <c r="W50" s="3">
        <f>W49</f>
        <v>1.4000000000000001E-7</v>
      </c>
      <c r="X50" s="3">
        <f>X49</f>
        <v>0</v>
      </c>
      <c r="Y50" s="3">
        <f>Y49</f>
        <v>0</v>
      </c>
      <c r="AB50" s="137"/>
      <c r="AC50" s="149"/>
      <c r="AK50" s="3" t="s">
        <v>1473</v>
      </c>
      <c r="AL50" s="3" t="s">
        <v>1445</v>
      </c>
      <c r="AM50" s="3" t="s">
        <v>1576</v>
      </c>
      <c r="AN50" s="3" t="s">
        <v>332</v>
      </c>
      <c r="AO50" s="3" t="s">
        <v>1604</v>
      </c>
      <c r="AQ50" s="80" t="s">
        <v>1455</v>
      </c>
    </row>
    <row r="51" spans="1:48" ht="14.25" customHeight="1">
      <c r="A51" s="62"/>
      <c r="B51" s="72"/>
      <c r="C51" s="1360"/>
      <c r="D51" s="644"/>
      <c r="E51" s="1352" t="s">
        <v>2039</v>
      </c>
      <c r="F51" s="14"/>
      <c r="G51" s="138"/>
      <c r="H51" s="140"/>
      <c r="I51" s="18"/>
      <c r="J51" s="8" t="str">
        <f t="shared" si="1"/>
        <v/>
      </c>
      <c r="K51" s="9"/>
      <c r="L51" s="58" t="s">
        <v>468</v>
      </c>
      <c r="M51" s="58" t="s">
        <v>468</v>
      </c>
      <c r="N51" s="9"/>
      <c r="O51" s="19" t="str">
        <f t="shared" si="3"/>
        <v/>
      </c>
      <c r="P51" s="9"/>
      <c r="Q51" s="101">
        <v>8.5000000000000001E-7</v>
      </c>
      <c r="R51" s="174">
        <f t="shared" si="0"/>
        <v>0</v>
      </c>
      <c r="S51" s="680">
        <v>265</v>
      </c>
      <c r="T51" s="20">
        <f t="shared" si="2"/>
        <v>0</v>
      </c>
      <c r="U51" s="3">
        <f>U49</f>
        <v>0</v>
      </c>
      <c r="V51" s="3">
        <f>V49</f>
        <v>9.9999999999999995E-7</v>
      </c>
      <c r="W51" s="3">
        <f>W49</f>
        <v>1.4000000000000001E-7</v>
      </c>
      <c r="X51" s="3">
        <f>X49</f>
        <v>0</v>
      </c>
      <c r="Y51" s="3">
        <f>Y49</f>
        <v>0</v>
      </c>
      <c r="AB51" s="137"/>
      <c r="AC51" s="149"/>
      <c r="AK51" s="3" t="s">
        <v>1474</v>
      </c>
      <c r="AL51" s="3" t="s">
        <v>538</v>
      </c>
      <c r="AM51" s="3" t="s">
        <v>1573</v>
      </c>
      <c r="AN51" s="3" t="s">
        <v>330</v>
      </c>
      <c r="AO51" s="3" t="s">
        <v>1604</v>
      </c>
      <c r="AQ51" s="80" t="s">
        <v>1456</v>
      </c>
    </row>
    <row r="52" spans="1:48" ht="14.25" customHeight="1">
      <c r="A52" s="62"/>
      <c r="B52" s="72"/>
      <c r="C52" s="1360"/>
      <c r="D52" s="644"/>
      <c r="E52" s="1353"/>
      <c r="F52" s="14"/>
      <c r="G52" s="138"/>
      <c r="H52" s="140"/>
      <c r="I52" s="18"/>
      <c r="J52" s="8" t="str">
        <f t="shared" si="1"/>
        <v/>
      </c>
      <c r="K52" s="9"/>
      <c r="L52" s="58" t="s">
        <v>468</v>
      </c>
      <c r="M52" s="58" t="s">
        <v>468</v>
      </c>
      <c r="N52" s="9"/>
      <c r="O52" s="19" t="str">
        <f t="shared" si="3"/>
        <v/>
      </c>
      <c r="P52" s="9"/>
      <c r="Q52" s="101">
        <v>8.5000000000000001E-7</v>
      </c>
      <c r="R52" s="174">
        <f t="shared" si="0"/>
        <v>0</v>
      </c>
      <c r="S52" s="680">
        <v>265</v>
      </c>
      <c r="T52" s="20">
        <f t="shared" si="2"/>
        <v>0</v>
      </c>
      <c r="V52" s="3">
        <v>9.9999999999999995E-7</v>
      </c>
      <c r="W52" s="3">
        <v>1.4000000000000001E-7</v>
      </c>
      <c r="AB52" s="137" t="e">
        <f>IF(#REF!="","",VLOOKUP(#REF!,$AF$10:$AH$42,3,FALSE))</f>
        <v>#REF!</v>
      </c>
      <c r="AC52" s="149" t="e">
        <f>IF(#REF!="","",IF(VLOOKUP(#REF!,$AF$10:$AI$43,4,FALSE)="固体燃料",U52,IF(VLOOKUP(#REF!,$AF$10:$AI$43,4,FALSE)="液体燃料",V52,IF(VLOOKUP(#REF!,$AF$10:$AI$43,4,FALSE)="気体燃料",W52,""))))</f>
        <v>#REF!</v>
      </c>
      <c r="AQ52" s="80" t="s">
        <v>1540</v>
      </c>
    </row>
    <row r="53" spans="1:48" ht="14.25" customHeight="1">
      <c r="A53" s="62"/>
      <c r="B53" s="72"/>
      <c r="C53" s="1360"/>
      <c r="D53" s="644"/>
      <c r="E53" s="1353"/>
      <c r="F53" s="14"/>
      <c r="G53" s="138"/>
      <c r="H53" s="140"/>
      <c r="I53" s="18"/>
      <c r="J53" s="8" t="str">
        <f t="shared" si="1"/>
        <v/>
      </c>
      <c r="K53" s="9"/>
      <c r="L53" s="58" t="s">
        <v>468</v>
      </c>
      <c r="M53" s="58" t="s">
        <v>468</v>
      </c>
      <c r="N53" s="9"/>
      <c r="O53" s="19" t="str">
        <f t="shared" si="3"/>
        <v/>
      </c>
      <c r="P53" s="9"/>
      <c r="Q53" s="101">
        <v>8.5000000000000001E-7</v>
      </c>
      <c r="R53" s="174">
        <f t="shared" si="0"/>
        <v>0</v>
      </c>
      <c r="S53" s="680">
        <v>265</v>
      </c>
      <c r="T53" s="20">
        <f t="shared" si="2"/>
        <v>0</v>
      </c>
      <c r="V53" s="3">
        <v>9.9999999999999995E-7</v>
      </c>
      <c r="W53" s="3">
        <v>1.4000000000000001E-7</v>
      </c>
      <c r="AB53" s="137" t="e">
        <f>IF(#REF!="","",VLOOKUP(#REF!,$AF$10:$AH$42,3,FALSE))</f>
        <v>#REF!</v>
      </c>
      <c r="AC53" s="149" t="e">
        <f>IF(#REF!="","",IF(VLOOKUP(#REF!,$AF$10:$AI$43,4,FALSE)="固体燃料",U53,IF(VLOOKUP(#REF!,$AF$10:$AI$43,4,FALSE)="液体燃料",V53,IF(VLOOKUP(#REF!,$AF$10:$AI$43,4,FALSE)="気体燃料",W53,""))))</f>
        <v>#REF!</v>
      </c>
      <c r="AQ53" s="80" t="s">
        <v>1541</v>
      </c>
      <c r="AS53" s="1357" t="s">
        <v>2070</v>
      </c>
      <c r="AT53" s="1335"/>
      <c r="AU53" s="1357" t="s">
        <v>2071</v>
      </c>
      <c r="AV53" s="1335"/>
    </row>
    <row r="54" spans="1:48" ht="14.25" customHeight="1">
      <c r="A54" s="62"/>
      <c r="B54" s="72"/>
      <c r="C54" s="1360"/>
      <c r="D54" s="644"/>
      <c r="E54" s="1354"/>
      <c r="F54" s="14"/>
      <c r="G54" s="138"/>
      <c r="H54" s="140"/>
      <c r="I54" s="18"/>
      <c r="J54" s="8" t="str">
        <f t="shared" si="1"/>
        <v/>
      </c>
      <c r="K54" s="9"/>
      <c r="L54" s="58"/>
      <c r="M54" s="58"/>
      <c r="N54" s="9"/>
      <c r="O54" s="19" t="str">
        <f t="shared" si="3"/>
        <v/>
      </c>
      <c r="P54" s="9"/>
      <c r="Q54" s="101">
        <v>8.5000000000000001E-7</v>
      </c>
      <c r="R54" s="174">
        <f t="shared" si="0"/>
        <v>0</v>
      </c>
      <c r="S54" s="680">
        <v>265</v>
      </c>
      <c r="T54" s="20">
        <f>IF(ISERROR(R54*S54),"",ROUND(R54*S54,1))</f>
        <v>0</v>
      </c>
      <c r="U54" s="3">
        <f>U53</f>
        <v>0</v>
      </c>
      <c r="V54" s="3">
        <f>V53</f>
        <v>9.9999999999999995E-7</v>
      </c>
      <c r="W54" s="3">
        <f>W53</f>
        <v>1.4000000000000001E-7</v>
      </c>
      <c r="X54" s="3">
        <f>X53</f>
        <v>0</v>
      </c>
      <c r="Y54" s="3">
        <f>Y53</f>
        <v>0</v>
      </c>
      <c r="AB54" s="137"/>
      <c r="AC54" s="149"/>
      <c r="AS54" s="3" t="s">
        <v>1522</v>
      </c>
      <c r="AU54" s="3" t="s">
        <v>1522</v>
      </c>
    </row>
    <row r="55" spans="1:48" ht="14.25" customHeight="1">
      <c r="A55" s="62"/>
      <c r="B55" s="72"/>
      <c r="C55" s="1360"/>
      <c r="D55" s="644"/>
      <c r="E55" s="1352" t="s">
        <v>335</v>
      </c>
      <c r="F55" s="14"/>
      <c r="G55" s="138"/>
      <c r="H55" s="140"/>
      <c r="I55" s="18"/>
      <c r="J55" s="8" t="str">
        <f t="shared" si="1"/>
        <v/>
      </c>
      <c r="K55" s="9"/>
      <c r="L55" s="58" t="s">
        <v>468</v>
      </c>
      <c r="M55" s="58" t="s">
        <v>468</v>
      </c>
      <c r="N55" s="9"/>
      <c r="O55" s="19" t="str">
        <f t="shared" si="3"/>
        <v/>
      </c>
      <c r="P55" s="9"/>
      <c r="Q55" s="101" t="str">
        <f>IF(G55="","",IF(VLOOKUP(G55,$AK$11:$AO$51,5,FALSE)="固体化石燃料",$AX$102,IF(VLOOKUP(G55,$AK$11:$AO$51,5,FALSE)="バイオマス燃料",$AX$105,IF(VLOOKUP(G55,$AK$11:$AO$51,5,FALSE)="液体化石燃料",$AX$103,IF(VLOOKUP(G55,$AK$11:$AO$51,5,FALSE)="気体化石燃料",$AX$104)))))</f>
        <v/>
      </c>
      <c r="R55" s="174" t="str">
        <f t="shared" si="0"/>
        <v/>
      </c>
      <c r="S55" s="680">
        <v>265</v>
      </c>
      <c r="T55" s="20" t="str">
        <f t="shared" si="2"/>
        <v/>
      </c>
      <c r="U55" s="3">
        <f>U53</f>
        <v>0</v>
      </c>
      <c r="V55" s="3">
        <f>V53</f>
        <v>9.9999999999999995E-7</v>
      </c>
      <c r="W55" s="3">
        <f>W53</f>
        <v>1.4000000000000001E-7</v>
      </c>
      <c r="X55" s="3">
        <f>X53</f>
        <v>0</v>
      </c>
      <c r="Y55" s="3">
        <f>Y53</f>
        <v>0</v>
      </c>
      <c r="AB55" s="137"/>
      <c r="AC55" s="149"/>
      <c r="AS55" s="3" t="s">
        <v>1463</v>
      </c>
      <c r="AU55" s="3" t="s">
        <v>1463</v>
      </c>
    </row>
    <row r="56" spans="1:48" ht="14.25" customHeight="1">
      <c r="A56" s="62"/>
      <c r="B56" s="72"/>
      <c r="C56" s="1360"/>
      <c r="D56" s="644"/>
      <c r="E56" s="1353"/>
      <c r="F56" s="14"/>
      <c r="G56" s="138"/>
      <c r="H56" s="140"/>
      <c r="I56" s="18"/>
      <c r="J56" s="8" t="str">
        <f t="shared" si="1"/>
        <v/>
      </c>
      <c r="K56" s="9"/>
      <c r="L56" s="58" t="s">
        <v>468</v>
      </c>
      <c r="M56" s="58" t="s">
        <v>468</v>
      </c>
      <c r="N56" s="9"/>
      <c r="O56" s="19" t="str">
        <f t="shared" si="3"/>
        <v/>
      </c>
      <c r="P56" s="9"/>
      <c r="Q56" s="101" t="str">
        <f>IF(G56="","",IF(VLOOKUP(G56,$AK$11:$AO$51,5,FALSE)="固体化石燃料",$AX$102,IF(VLOOKUP(G56,$AK$11:$AO$51,5,FALSE)="バイオマス燃料",$AX$105,IF(VLOOKUP(G56,$AK$11:$AO$51,5,FALSE)="液体化石燃料",$AX$103,IF(VLOOKUP(G56,$AK$11:$AO$51,5,FALSE)="気体化石燃料",$AX$104)))))</f>
        <v/>
      </c>
      <c r="R56" s="174" t="str">
        <f t="shared" si="0"/>
        <v/>
      </c>
      <c r="S56" s="680">
        <v>265</v>
      </c>
      <c r="T56" s="20" t="str">
        <f t="shared" si="2"/>
        <v/>
      </c>
      <c r="V56" s="3">
        <v>9.9999999999999995E-7</v>
      </c>
      <c r="W56" s="3">
        <v>1.4000000000000001E-7</v>
      </c>
      <c r="AB56" s="137" t="e">
        <f>IF(#REF!="","",VLOOKUP(#REF!,$AF$10:$AH$42,3,FALSE))</f>
        <v>#REF!</v>
      </c>
      <c r="AC56" s="149" t="e">
        <f>IF(#REF!="","",IF(VLOOKUP(#REF!,$AF$10:$AI$43,4,FALSE)="固体燃料",U56,IF(VLOOKUP(#REF!,$AF$10:$AI$43,4,FALSE)="液体燃料",V56,IF(VLOOKUP(#REF!,$AF$10:$AI$43,4,FALSE)="気体燃料",W56,""))))</f>
        <v>#REF!</v>
      </c>
      <c r="AS56" s="3" t="s">
        <v>1464</v>
      </c>
      <c r="AU56" s="3" t="s">
        <v>1464</v>
      </c>
    </row>
    <row r="57" spans="1:48" ht="14.25" customHeight="1">
      <c r="A57" s="62"/>
      <c r="B57" s="72"/>
      <c r="C57" s="1360"/>
      <c r="D57" s="644"/>
      <c r="E57" s="1353"/>
      <c r="F57" s="14"/>
      <c r="G57" s="138"/>
      <c r="H57" s="140"/>
      <c r="I57" s="18"/>
      <c r="J57" s="8" t="str">
        <f t="shared" si="1"/>
        <v/>
      </c>
      <c r="K57" s="9"/>
      <c r="L57" s="58" t="s">
        <v>468</v>
      </c>
      <c r="M57" s="58" t="s">
        <v>468</v>
      </c>
      <c r="N57" s="9"/>
      <c r="O57" s="19" t="str">
        <f t="shared" si="3"/>
        <v/>
      </c>
      <c r="P57" s="9"/>
      <c r="Q57" s="101" t="str">
        <f>IF(G57="","",IF(VLOOKUP(G57,$AK$11:$AO$51,5,FALSE)="固体化石燃料",$AX$102,IF(VLOOKUP(G57,$AK$11:$AO$51,5,FALSE)="バイオマス燃料",$AX$105,IF(VLOOKUP(G57,$AK$11:$AO$51,5,FALSE)="液体化石燃料",$AX$103,IF(VLOOKUP(G57,$AK$11:$AO$51,5,FALSE)="気体化石燃料",$AX$104)))))</f>
        <v/>
      </c>
      <c r="R57" s="174" t="str">
        <f t="shared" si="0"/>
        <v/>
      </c>
      <c r="S57" s="680">
        <v>265</v>
      </c>
      <c r="T57" s="20" t="str">
        <f t="shared" si="2"/>
        <v/>
      </c>
      <c r="V57" s="3">
        <v>6.9E-10</v>
      </c>
      <c r="W57" s="3">
        <v>6.9E-10</v>
      </c>
      <c r="AB57" s="137" t="e">
        <f>IF(#REF!="","",VLOOKUP(#REF!,$AF$10:$AH$42,3,FALSE))</f>
        <v>#REF!</v>
      </c>
      <c r="AC57" s="149" t="e">
        <f>IF(#REF!="","",IF(VLOOKUP(#REF!,$AF$10:$AI$43,4,FALSE)="固体燃料",U57,IF(VLOOKUP(#REF!,$AF$10:$AI$43,4,FALSE)="液体燃料",V57,IF(VLOOKUP(#REF!,$AF$10:$AI$43,4,FALSE)="気体燃料",W57,""))))</f>
        <v>#REF!</v>
      </c>
      <c r="AS57" s="3" t="s">
        <v>1465</v>
      </c>
      <c r="AU57" s="3" t="s">
        <v>1465</v>
      </c>
    </row>
    <row r="58" spans="1:48" ht="14.25" customHeight="1">
      <c r="A58" s="62"/>
      <c r="B58" s="72"/>
      <c r="C58" s="1360"/>
      <c r="D58" s="644"/>
      <c r="E58" s="1353"/>
      <c r="F58" s="14"/>
      <c r="G58" s="138"/>
      <c r="H58" s="140"/>
      <c r="I58" s="18"/>
      <c r="J58" s="8" t="str">
        <f t="shared" si="1"/>
        <v/>
      </c>
      <c r="K58" s="9"/>
      <c r="L58" s="58"/>
      <c r="M58" s="58"/>
      <c r="N58" s="9"/>
      <c r="O58" s="19" t="str">
        <f t="shared" si="3"/>
        <v/>
      </c>
      <c r="P58" s="9"/>
      <c r="Q58" s="101" t="str">
        <f>IF(G58="","",IF(VLOOKUP(G58,$AK$11:$AO$51,5,FALSE)="固体化石燃料",$AX$102,IF(VLOOKUP(G58,$AK$11:$AO$51,5,FALSE)="バイオマス燃料",$AX$105,IF(VLOOKUP(G58,$AK$11:$AO$51,5,FALSE)="液体化石燃料",$AX$103,IF(VLOOKUP(G58,$AK$11:$AO$51,5,FALSE)="気体化石燃料",$AX$104)))))</f>
        <v/>
      </c>
      <c r="R58" s="174" t="str">
        <f t="shared" si="0"/>
        <v/>
      </c>
      <c r="S58" s="680">
        <v>265</v>
      </c>
      <c r="T58" s="20" t="str">
        <f>IF(ISERROR(R58*S58),"",ROUND(R58*S58,1))</f>
        <v/>
      </c>
      <c r="U58" s="3">
        <f>U57</f>
        <v>0</v>
      </c>
      <c r="V58" s="3">
        <f>V57</f>
        <v>6.9E-10</v>
      </c>
      <c r="W58" s="3">
        <f>W57</f>
        <v>6.9E-10</v>
      </c>
      <c r="X58" s="3">
        <f>X57</f>
        <v>0</v>
      </c>
      <c r="Y58" s="3">
        <f>Y57</f>
        <v>0</v>
      </c>
      <c r="AB58" s="137"/>
      <c r="AC58" s="149"/>
      <c r="AS58" s="3" t="s">
        <v>1523</v>
      </c>
      <c r="AU58" s="3" t="s">
        <v>1523</v>
      </c>
    </row>
    <row r="59" spans="1:48" ht="14.25" customHeight="1">
      <c r="A59" s="62"/>
      <c r="B59" s="72"/>
      <c r="C59" s="1361"/>
      <c r="D59" s="644"/>
      <c r="E59" s="1354"/>
      <c r="F59" s="14"/>
      <c r="G59" s="138"/>
      <c r="H59" s="140"/>
      <c r="I59" s="18"/>
      <c r="J59" s="8" t="str">
        <f t="shared" si="1"/>
        <v/>
      </c>
      <c r="K59" s="9"/>
      <c r="L59" s="58" t="s">
        <v>468</v>
      </c>
      <c r="M59" s="58" t="s">
        <v>468</v>
      </c>
      <c r="N59" s="9"/>
      <c r="O59" s="19" t="str">
        <f t="shared" si="3"/>
        <v/>
      </c>
      <c r="P59" s="9"/>
      <c r="Q59" s="101" t="str">
        <f>IF(G59="","",IF(VLOOKUP(G59,$AK$11:$AO$51,5,FALSE)="固体化石燃料",$AX$102,IF(VLOOKUP(G59,$AK$11:$AO$51,5,FALSE)="バイオマス燃料",$AX$105,IF(VLOOKUP(G59,$AK$11:$AO$51,5,FALSE)="液体化石燃料",$AX$103,IF(VLOOKUP(G59,$AK$11:$AO$51,5,FALSE)="気体化石燃料",$AX$104)))))</f>
        <v/>
      </c>
      <c r="R59" s="174" t="str">
        <f t="shared" si="0"/>
        <v/>
      </c>
      <c r="S59" s="680">
        <v>265</v>
      </c>
      <c r="T59" s="20" t="str">
        <f t="shared" si="2"/>
        <v/>
      </c>
      <c r="U59" s="3">
        <f>U57</f>
        <v>0</v>
      </c>
      <c r="V59" s="3">
        <f>V57</f>
        <v>6.9E-10</v>
      </c>
      <c r="W59" s="3">
        <f>W57</f>
        <v>6.9E-10</v>
      </c>
      <c r="X59" s="3">
        <f>X57</f>
        <v>0</v>
      </c>
      <c r="Y59" s="3">
        <f>Y57</f>
        <v>0</v>
      </c>
      <c r="AB59" s="137"/>
      <c r="AC59" s="149"/>
      <c r="AS59" s="3" t="s">
        <v>1524</v>
      </c>
      <c r="AU59" s="3" t="s">
        <v>1524</v>
      </c>
    </row>
    <row r="60" spans="1:48" ht="14.25" customHeight="1">
      <c r="A60" s="62"/>
      <c r="B60" s="72"/>
      <c r="C60" s="730" t="s">
        <v>1934</v>
      </c>
      <c r="D60" s="645"/>
      <c r="E60" s="646"/>
      <c r="F60" s="14"/>
      <c r="G60" s="13" t="s">
        <v>2046</v>
      </c>
      <c r="H60" s="13"/>
      <c r="I60" s="18"/>
      <c r="J60" s="8" t="s">
        <v>74</v>
      </c>
      <c r="K60" s="9"/>
      <c r="L60" s="58"/>
      <c r="M60" s="58"/>
      <c r="N60" s="9"/>
      <c r="O60" s="163" t="s">
        <v>298</v>
      </c>
      <c r="P60" s="9"/>
      <c r="Q60" s="101">
        <v>0.08</v>
      </c>
      <c r="R60" s="174">
        <f t="shared" ref="R60:R74" si="6">IF(ISERROR(I60*Q60),"",ROUND(I60*Q60,1))</f>
        <v>0</v>
      </c>
      <c r="S60" s="680">
        <v>265</v>
      </c>
      <c r="T60" s="20">
        <f t="shared" ref="T60:T74" si="7">IF(ISERROR(R60*S60),"",ROUND(R60*S60,1))</f>
        <v>0</v>
      </c>
      <c r="V60" s="3">
        <v>6.9E-10</v>
      </c>
      <c r="W60" s="3">
        <v>6.9E-10</v>
      </c>
      <c r="AB60" s="137" t="e">
        <f>IF(#REF!="","",VLOOKUP(#REF!,$AF$10:$AH$42,3,FALSE))</f>
        <v>#REF!</v>
      </c>
      <c r="AC60" s="149" t="e">
        <f>IF(#REF!="","",IF(VLOOKUP(#REF!,$AF$10:$AI$43,4,FALSE)="固体燃料",U60,IF(VLOOKUP(#REF!,$AF$10:$AI$43,4,FALSE)="液体燃料",V60,IF(VLOOKUP(#REF!,$AF$10:$AI$43,4,FALSE)="気体燃料",W60,""))))</f>
        <v>#REF!</v>
      </c>
      <c r="AS60" s="3" t="s">
        <v>1920</v>
      </c>
      <c r="AU60" s="3" t="s">
        <v>1920</v>
      </c>
    </row>
    <row r="61" spans="1:48" ht="14.25" hidden="1" customHeight="1">
      <c r="A61" s="62"/>
      <c r="B61" s="72"/>
      <c r="C61" s="730" t="s">
        <v>1935</v>
      </c>
      <c r="D61" s="645"/>
      <c r="E61" s="646"/>
      <c r="F61" s="14"/>
      <c r="G61" s="13"/>
      <c r="H61" s="13"/>
      <c r="I61" s="18"/>
      <c r="J61" s="8" t="s">
        <v>73</v>
      </c>
      <c r="K61" s="9"/>
      <c r="L61" s="78" t="s">
        <v>309</v>
      </c>
      <c r="M61" s="58" t="s">
        <v>298</v>
      </c>
      <c r="N61" s="9"/>
      <c r="O61" s="163" t="s">
        <v>298</v>
      </c>
      <c r="P61" s="9"/>
      <c r="Q61" s="19">
        <v>6.8000000000000005E-2</v>
      </c>
      <c r="R61" s="170">
        <f t="shared" si="6"/>
        <v>0</v>
      </c>
      <c r="S61" s="680">
        <v>28</v>
      </c>
      <c r="T61" s="20">
        <f t="shared" si="7"/>
        <v>0</v>
      </c>
      <c r="U61" s="3">
        <v>7.1999999999999997E-6</v>
      </c>
      <c r="AB61" s="137" t="e">
        <f>IF(#REF!="","",VLOOKUP(#REF!,$AF$10:$AH$42,3,FALSE))</f>
        <v>#REF!</v>
      </c>
      <c r="AC61" s="149" t="e">
        <f>IF(#REF!="","",IF(VLOOKUP(#REF!,$AF$10:$AI$43,4,FALSE)="固体燃料",U61,IF(VLOOKUP(#REF!,$AF$10:$AI$43,4,FALSE)="液体燃料",V61,IF(VLOOKUP(#REF!,$AF$10:$AI$43,4,FALSE)="気体燃料",W61,""))))</f>
        <v>#REF!</v>
      </c>
      <c r="AS61" s="3" t="s">
        <v>1525</v>
      </c>
      <c r="AU61" s="3" t="s">
        <v>1525</v>
      </c>
    </row>
    <row r="62" spans="1:48" ht="27.75" hidden="1" customHeight="1">
      <c r="A62" s="62"/>
      <c r="B62" s="72"/>
      <c r="C62" s="1339" t="s">
        <v>325</v>
      </c>
      <c r="D62" s="645"/>
      <c r="E62" s="647" t="s">
        <v>2048</v>
      </c>
      <c r="F62" s="14"/>
      <c r="G62" s="13" t="s">
        <v>2047</v>
      </c>
      <c r="H62" s="13"/>
      <c r="I62" s="18"/>
      <c r="J62" s="8" t="s">
        <v>79</v>
      </c>
      <c r="K62" s="9"/>
      <c r="L62" s="78" t="s">
        <v>309</v>
      </c>
      <c r="M62" s="58" t="s">
        <v>298</v>
      </c>
      <c r="N62" s="9"/>
      <c r="O62" s="163" t="s">
        <v>298</v>
      </c>
      <c r="P62" s="9"/>
      <c r="Q62" s="19">
        <v>6.4000000000000005E-4</v>
      </c>
      <c r="R62" s="170">
        <f t="shared" si="6"/>
        <v>0</v>
      </c>
      <c r="S62" s="680">
        <v>28</v>
      </c>
      <c r="T62" s="20">
        <f t="shared" si="7"/>
        <v>0</v>
      </c>
      <c r="AB62" s="148" t="s">
        <v>298</v>
      </c>
      <c r="AC62" s="149">
        <v>0.02</v>
      </c>
      <c r="AS62" s="80" t="s">
        <v>1526</v>
      </c>
      <c r="AU62" s="3" t="s">
        <v>1526</v>
      </c>
    </row>
    <row r="63" spans="1:48" ht="14.25" hidden="1" customHeight="1">
      <c r="A63" s="62"/>
      <c r="B63" s="72"/>
      <c r="C63" s="1360"/>
      <c r="D63" s="645"/>
      <c r="E63" s="647" t="s">
        <v>2049</v>
      </c>
      <c r="F63" s="14"/>
      <c r="G63" s="13" t="s">
        <v>2051</v>
      </c>
      <c r="H63" s="13"/>
      <c r="I63" s="18"/>
      <c r="J63" s="8" t="s">
        <v>83</v>
      </c>
      <c r="K63" s="9"/>
      <c r="L63" s="78"/>
      <c r="M63" s="58"/>
      <c r="N63" s="9"/>
      <c r="O63" s="163" t="s">
        <v>298</v>
      </c>
      <c r="P63" s="9"/>
      <c r="Q63" s="19">
        <v>2.0999999999999999E-8</v>
      </c>
      <c r="R63" s="170">
        <f t="shared" si="6"/>
        <v>0</v>
      </c>
      <c r="S63" s="680">
        <v>28</v>
      </c>
      <c r="T63" s="20">
        <f t="shared" si="7"/>
        <v>0</v>
      </c>
      <c r="AB63" s="148" t="s">
        <v>298</v>
      </c>
      <c r="AC63" s="149">
        <v>0.02</v>
      </c>
      <c r="AS63" s="80" t="s">
        <v>1527</v>
      </c>
      <c r="AU63" s="3" t="s">
        <v>1527</v>
      </c>
    </row>
    <row r="64" spans="1:48" ht="19.5" hidden="1" customHeight="1">
      <c r="A64" s="62"/>
      <c r="B64" s="72"/>
      <c r="C64" s="1361"/>
      <c r="D64" s="645"/>
      <c r="E64" s="647" t="s">
        <v>2050</v>
      </c>
      <c r="F64" s="14"/>
      <c r="G64" s="13" t="s">
        <v>2051</v>
      </c>
      <c r="H64" s="13"/>
      <c r="I64" s="18"/>
      <c r="J64" s="8" t="s">
        <v>83</v>
      </c>
      <c r="K64" s="9"/>
      <c r="L64" s="78" t="s">
        <v>309</v>
      </c>
      <c r="M64" s="58" t="s">
        <v>298</v>
      </c>
      <c r="N64" s="9"/>
      <c r="O64" s="163" t="s">
        <v>298</v>
      </c>
      <c r="P64" s="9"/>
      <c r="Q64" s="19">
        <v>2.4999999999999999E-8</v>
      </c>
      <c r="R64" s="170">
        <f t="shared" si="6"/>
        <v>0</v>
      </c>
      <c r="S64" s="680">
        <v>28</v>
      </c>
      <c r="T64" s="20">
        <f t="shared" si="7"/>
        <v>0</v>
      </c>
      <c r="AB64" s="148" t="s">
        <v>298</v>
      </c>
      <c r="AC64" s="149">
        <v>0.02</v>
      </c>
      <c r="AS64" s="3" t="s">
        <v>1452</v>
      </c>
      <c r="AU64" s="3" t="s">
        <v>1455</v>
      </c>
    </row>
    <row r="65" spans="1:49" ht="14.25" customHeight="1">
      <c r="A65" s="62"/>
      <c r="B65" s="72"/>
      <c r="C65" s="730" t="s">
        <v>2052</v>
      </c>
      <c r="D65" s="645"/>
      <c r="E65" s="646"/>
      <c r="F65" s="14"/>
      <c r="G65" s="13" t="s">
        <v>341</v>
      </c>
      <c r="H65" s="13"/>
      <c r="I65" s="18"/>
      <c r="J65" s="8" t="s">
        <v>74</v>
      </c>
      <c r="K65" s="9"/>
      <c r="L65" s="58" t="s">
        <v>470</v>
      </c>
      <c r="M65" s="58" t="s">
        <v>470</v>
      </c>
      <c r="N65" s="9"/>
      <c r="O65" s="163" t="s">
        <v>298</v>
      </c>
      <c r="P65" s="9"/>
      <c r="Q65" s="101">
        <v>300</v>
      </c>
      <c r="R65" s="174">
        <f t="shared" si="6"/>
        <v>0</v>
      </c>
      <c r="S65" s="680">
        <v>265</v>
      </c>
      <c r="T65" s="20">
        <f t="shared" si="7"/>
        <v>0</v>
      </c>
      <c r="AB65" s="148"/>
      <c r="AC65" s="149"/>
      <c r="AS65" s="3" t="s">
        <v>1453</v>
      </c>
      <c r="AU65" s="3" t="s">
        <v>1456</v>
      </c>
    </row>
    <row r="66" spans="1:49" ht="14.25" customHeight="1">
      <c r="A66" s="62"/>
      <c r="B66" s="72"/>
      <c r="C66" s="753" t="s">
        <v>2053</v>
      </c>
      <c r="D66" s="645"/>
      <c r="E66" s="646"/>
      <c r="F66" s="14"/>
      <c r="G66" s="13" t="s">
        <v>341</v>
      </c>
      <c r="H66" s="13"/>
      <c r="I66" s="18"/>
      <c r="J66" s="8" t="s">
        <v>74</v>
      </c>
      <c r="K66" s="9"/>
      <c r="L66" s="58" t="s">
        <v>470</v>
      </c>
      <c r="M66" s="58" t="s">
        <v>470</v>
      </c>
      <c r="N66" s="9"/>
      <c r="O66" s="163" t="s">
        <v>298</v>
      </c>
      <c r="P66" s="9"/>
      <c r="Q66" s="101">
        <v>3.3</v>
      </c>
      <c r="R66" s="174">
        <f t="shared" si="6"/>
        <v>0</v>
      </c>
      <c r="S66" s="680">
        <v>265</v>
      </c>
      <c r="T66" s="20">
        <f t="shared" si="7"/>
        <v>0</v>
      </c>
      <c r="AB66" s="148" t="s">
        <v>298</v>
      </c>
      <c r="AC66" s="149">
        <v>0.02</v>
      </c>
      <c r="AS66" s="3" t="s">
        <v>1454</v>
      </c>
    </row>
    <row r="67" spans="1:49" ht="14.25" customHeight="1">
      <c r="A67" s="62"/>
      <c r="B67" s="72"/>
      <c r="C67" s="753" t="s">
        <v>2054</v>
      </c>
      <c r="D67" s="645"/>
      <c r="E67" s="646"/>
      <c r="F67" s="14"/>
      <c r="G67" s="13" t="s">
        <v>341</v>
      </c>
      <c r="H67" s="13"/>
      <c r="I67" s="18"/>
      <c r="J67" s="8" t="s">
        <v>74</v>
      </c>
      <c r="K67" s="9"/>
      <c r="L67" s="58" t="s">
        <v>298</v>
      </c>
      <c r="M67" s="58" t="s">
        <v>298</v>
      </c>
      <c r="N67" s="9"/>
      <c r="O67" s="163" t="s">
        <v>298</v>
      </c>
      <c r="P67" s="9"/>
      <c r="Q67" s="101">
        <v>2</v>
      </c>
      <c r="R67" s="174">
        <f t="shared" si="6"/>
        <v>0</v>
      </c>
      <c r="S67" s="680">
        <v>265</v>
      </c>
      <c r="T67" s="20">
        <f t="shared" si="7"/>
        <v>0</v>
      </c>
      <c r="AB67" s="148" t="s">
        <v>479</v>
      </c>
      <c r="AC67" s="149">
        <v>0.02</v>
      </c>
      <c r="AS67" s="3" t="s">
        <v>1469</v>
      </c>
    </row>
    <row r="68" spans="1:49" ht="14.25" customHeight="1">
      <c r="A68" s="62"/>
      <c r="B68" s="72"/>
      <c r="C68" s="730" t="s">
        <v>20</v>
      </c>
      <c r="D68" s="645"/>
      <c r="E68" s="646"/>
      <c r="F68" s="14"/>
      <c r="G68" s="13" t="s">
        <v>21</v>
      </c>
      <c r="H68" s="13"/>
      <c r="I68" s="18"/>
      <c r="J68" s="8" t="s">
        <v>2055</v>
      </c>
      <c r="K68" s="9"/>
      <c r="L68" s="58"/>
      <c r="M68" s="58"/>
      <c r="N68" s="9"/>
      <c r="O68" s="163" t="s">
        <v>298</v>
      </c>
      <c r="P68" s="9"/>
      <c r="Q68" s="101">
        <v>1000</v>
      </c>
      <c r="R68" s="174">
        <f t="shared" si="6"/>
        <v>0</v>
      </c>
      <c r="S68" s="680">
        <v>265</v>
      </c>
      <c r="T68" s="20">
        <f t="shared" si="7"/>
        <v>0</v>
      </c>
      <c r="AB68" s="148" t="s">
        <v>479</v>
      </c>
      <c r="AC68" s="149">
        <v>2.5999999999999999E-2</v>
      </c>
      <c r="AS68" s="1357" t="s">
        <v>2072</v>
      </c>
      <c r="AT68" s="1335"/>
      <c r="AV68" s="1358" t="s">
        <v>2076</v>
      </c>
      <c r="AW68" s="1359"/>
    </row>
    <row r="69" spans="1:49" ht="42" customHeight="1">
      <c r="A69" s="62"/>
      <c r="B69" s="72"/>
      <c r="C69" s="730" t="s">
        <v>2056</v>
      </c>
      <c r="D69" s="645"/>
      <c r="E69" s="781" t="s">
        <v>2545</v>
      </c>
      <c r="F69" s="14"/>
      <c r="G69" s="13" t="s">
        <v>2057</v>
      </c>
      <c r="H69" s="13"/>
      <c r="I69" s="18"/>
      <c r="J69" s="8" t="s">
        <v>2055</v>
      </c>
      <c r="K69" s="9"/>
      <c r="L69" s="58"/>
      <c r="M69" s="58"/>
      <c r="N69" s="9"/>
      <c r="O69" s="163" t="s">
        <v>298</v>
      </c>
      <c r="P69" s="9"/>
      <c r="Q69" s="101">
        <v>1000</v>
      </c>
      <c r="R69" s="174">
        <f t="shared" si="6"/>
        <v>0</v>
      </c>
      <c r="S69" s="680">
        <v>265</v>
      </c>
      <c r="T69" s="20">
        <f t="shared" si="7"/>
        <v>0</v>
      </c>
      <c r="AB69" s="148" t="s">
        <v>298</v>
      </c>
      <c r="AC69" s="149">
        <v>2.5999999999999999E-2</v>
      </c>
      <c r="AS69" s="3" t="s">
        <v>2073</v>
      </c>
      <c r="AT69" s="3" t="s">
        <v>2009</v>
      </c>
      <c r="AV69" s="3" t="s">
        <v>2073</v>
      </c>
      <c r="AW69" s="3" t="s">
        <v>2009</v>
      </c>
    </row>
    <row r="70" spans="1:49" ht="15" customHeight="1">
      <c r="A70" s="62"/>
      <c r="B70" s="72"/>
      <c r="C70" s="1339" t="s">
        <v>14</v>
      </c>
      <c r="D70" s="645"/>
      <c r="E70" s="648" t="s">
        <v>1982</v>
      </c>
      <c r="F70" s="8"/>
      <c r="G70" s="8" t="s">
        <v>351</v>
      </c>
      <c r="H70" s="13"/>
      <c r="I70" s="18"/>
      <c r="J70" s="8" t="s">
        <v>74</v>
      </c>
      <c r="K70" s="9"/>
      <c r="L70" s="58" t="s">
        <v>298</v>
      </c>
      <c r="M70" s="58" t="s">
        <v>298</v>
      </c>
      <c r="N70" s="9"/>
      <c r="O70" s="163" t="s">
        <v>298</v>
      </c>
      <c r="P70" s="9"/>
      <c r="Q70" s="101">
        <v>3.7999999999999999E-2</v>
      </c>
      <c r="R70" s="174">
        <f t="shared" si="6"/>
        <v>0</v>
      </c>
      <c r="S70" s="680">
        <v>265</v>
      </c>
      <c r="T70" s="20">
        <f t="shared" si="7"/>
        <v>0</v>
      </c>
      <c r="AB70" s="148" t="s">
        <v>479</v>
      </c>
      <c r="AC70" s="149">
        <v>0.02</v>
      </c>
      <c r="AS70" s="3" t="s">
        <v>1522</v>
      </c>
      <c r="AT70" s="3" t="s">
        <v>2074</v>
      </c>
      <c r="AV70" s="3" t="s">
        <v>1522</v>
      </c>
      <c r="AW70" s="3" t="s">
        <v>2079</v>
      </c>
    </row>
    <row r="71" spans="1:49" ht="15" customHeight="1">
      <c r="A71" s="62"/>
      <c r="B71" s="72"/>
      <c r="C71" s="1360"/>
      <c r="D71" s="645"/>
      <c r="E71" s="648" t="s">
        <v>1983</v>
      </c>
      <c r="F71" s="8"/>
      <c r="G71" s="8" t="s">
        <v>351</v>
      </c>
      <c r="H71" s="13"/>
      <c r="I71" s="18"/>
      <c r="J71" s="8" t="s">
        <v>74</v>
      </c>
      <c r="K71" s="9"/>
      <c r="L71" s="58" t="s">
        <v>298</v>
      </c>
      <c r="M71" s="58" t="s">
        <v>298</v>
      </c>
      <c r="N71" s="9"/>
      <c r="O71" s="163" t="s">
        <v>298</v>
      </c>
      <c r="P71" s="9"/>
      <c r="Q71" s="101">
        <v>7.2999999999999995E-2</v>
      </c>
      <c r="R71" s="174">
        <f t="shared" si="6"/>
        <v>0</v>
      </c>
      <c r="S71" s="680">
        <v>265</v>
      </c>
      <c r="T71" s="20">
        <f t="shared" si="7"/>
        <v>0</v>
      </c>
      <c r="AB71" s="148"/>
      <c r="AC71" s="149"/>
      <c r="AS71" s="3" t="s">
        <v>1463</v>
      </c>
      <c r="AT71" s="3" t="s">
        <v>2074</v>
      </c>
      <c r="AV71" s="3" t="s">
        <v>1463</v>
      </c>
      <c r="AW71" s="3" t="s">
        <v>2079</v>
      </c>
    </row>
    <row r="72" spans="1:49" ht="15" customHeight="1">
      <c r="A72" s="62"/>
      <c r="B72" s="72"/>
      <c r="C72" s="1360"/>
      <c r="D72" s="645"/>
      <c r="E72" s="648" t="s">
        <v>1984</v>
      </c>
      <c r="F72" s="8"/>
      <c r="G72" s="8" t="s">
        <v>351</v>
      </c>
      <c r="H72" s="13"/>
      <c r="I72" s="18"/>
      <c r="J72" s="8" t="s">
        <v>74</v>
      </c>
      <c r="K72" s="9"/>
      <c r="L72" s="58" t="s">
        <v>298</v>
      </c>
      <c r="M72" s="58" t="s">
        <v>298</v>
      </c>
      <c r="N72" s="9"/>
      <c r="O72" s="163" t="s">
        <v>298</v>
      </c>
      <c r="P72" s="9"/>
      <c r="Q72" s="101">
        <v>7.5999999999999998E-2</v>
      </c>
      <c r="R72" s="174">
        <f t="shared" si="6"/>
        <v>0</v>
      </c>
      <c r="S72" s="680">
        <v>265</v>
      </c>
      <c r="T72" s="20">
        <f t="shared" si="7"/>
        <v>0</v>
      </c>
      <c r="AA72" s="15" t="s">
        <v>46</v>
      </c>
      <c r="AB72" s="148" t="s">
        <v>298</v>
      </c>
      <c r="AC72" s="149">
        <v>0.17</v>
      </c>
      <c r="AS72" s="3" t="s">
        <v>1464</v>
      </c>
      <c r="AT72" s="3" t="s">
        <v>2074</v>
      </c>
      <c r="AV72" s="3" t="s">
        <v>1464</v>
      </c>
      <c r="AW72" s="3" t="s">
        <v>2079</v>
      </c>
    </row>
    <row r="73" spans="1:49" ht="15" customHeight="1">
      <c r="A73" s="62"/>
      <c r="B73" s="72"/>
      <c r="C73" s="1360"/>
      <c r="D73" s="645"/>
      <c r="E73" s="648" t="s">
        <v>1985</v>
      </c>
      <c r="F73" s="14"/>
      <c r="G73" s="8" t="s">
        <v>351</v>
      </c>
      <c r="H73" s="13"/>
      <c r="I73" s="18"/>
      <c r="J73" s="8" t="s">
        <v>74</v>
      </c>
      <c r="K73" s="9"/>
      <c r="L73" s="58" t="s">
        <v>298</v>
      </c>
      <c r="M73" s="58" t="s">
        <v>298</v>
      </c>
      <c r="N73" s="9"/>
      <c r="O73" s="163" t="s">
        <v>298</v>
      </c>
      <c r="P73" s="9"/>
      <c r="Q73" s="101">
        <v>1.2E-2</v>
      </c>
      <c r="R73" s="174">
        <f t="shared" si="6"/>
        <v>0</v>
      </c>
      <c r="S73" s="680">
        <v>265</v>
      </c>
      <c r="T73" s="20">
        <f t="shared" si="7"/>
        <v>0</v>
      </c>
      <c r="AA73" s="15" t="s">
        <v>46</v>
      </c>
      <c r="AB73" s="148" t="s">
        <v>298</v>
      </c>
      <c r="AC73" s="149">
        <v>0.17</v>
      </c>
      <c r="AS73" s="3" t="s">
        <v>1465</v>
      </c>
      <c r="AT73" s="3" t="s">
        <v>2075</v>
      </c>
      <c r="AV73" s="3" t="s">
        <v>1465</v>
      </c>
      <c r="AW73" s="3" t="s">
        <v>2079</v>
      </c>
    </row>
    <row r="74" spans="1:49" ht="15" customHeight="1">
      <c r="A74" s="62"/>
      <c r="B74" s="72"/>
      <c r="C74" s="1360"/>
      <c r="D74" s="645"/>
      <c r="E74" s="1362" t="s">
        <v>1986</v>
      </c>
      <c r="F74" s="14"/>
      <c r="G74" s="8" t="s">
        <v>2058</v>
      </c>
      <c r="H74" s="13"/>
      <c r="I74" s="18"/>
      <c r="J74" s="8" t="s">
        <v>74</v>
      </c>
      <c r="K74" s="9"/>
      <c r="L74" s="58" t="s">
        <v>298</v>
      </c>
      <c r="M74" s="58" t="s">
        <v>298</v>
      </c>
      <c r="N74" s="9"/>
      <c r="O74" s="163" t="s">
        <v>298</v>
      </c>
      <c r="P74" s="9"/>
      <c r="Q74" s="101">
        <v>7.6999999999999999E-2</v>
      </c>
      <c r="R74" s="174">
        <f t="shared" si="6"/>
        <v>0</v>
      </c>
      <c r="S74" s="680">
        <v>265</v>
      </c>
      <c r="T74" s="20">
        <f t="shared" si="7"/>
        <v>0</v>
      </c>
      <c r="AA74" s="15" t="s">
        <v>46</v>
      </c>
      <c r="AB74" s="148" t="s">
        <v>298</v>
      </c>
      <c r="AC74" s="149">
        <v>1.6</v>
      </c>
      <c r="AS74" s="3" t="s">
        <v>1523</v>
      </c>
      <c r="AT74" s="3" t="s">
        <v>2075</v>
      </c>
      <c r="AV74" s="3" t="s">
        <v>1523</v>
      </c>
      <c r="AW74" s="3" t="s">
        <v>2079</v>
      </c>
    </row>
    <row r="75" spans="1:49" ht="15" customHeight="1">
      <c r="A75" s="62"/>
      <c r="B75" s="72"/>
      <c r="C75" s="1360"/>
      <c r="D75" s="645"/>
      <c r="E75" s="1363"/>
      <c r="F75" s="14"/>
      <c r="G75" s="8" t="s">
        <v>2059</v>
      </c>
      <c r="H75" s="13"/>
      <c r="I75" s="18"/>
      <c r="J75" s="8" t="s">
        <v>74</v>
      </c>
      <c r="K75" s="9"/>
      <c r="L75" s="58" t="s">
        <v>298</v>
      </c>
      <c r="M75" s="58" t="s">
        <v>298</v>
      </c>
      <c r="N75" s="9"/>
      <c r="O75" s="163" t="s">
        <v>298</v>
      </c>
      <c r="P75" s="9"/>
      <c r="Q75" s="101">
        <v>1.4999999999999999E-2</v>
      </c>
      <c r="R75" s="174">
        <f t="shared" ref="R75:R85" si="8">IF(ISERROR(I75*Q75),"",ROUND(I75*Q75,1))</f>
        <v>0</v>
      </c>
      <c r="S75" s="680">
        <v>265</v>
      </c>
      <c r="T75" s="20">
        <f t="shared" ref="T75:T85" si="9">IF(ISERROR(R75*S75),"",ROUND(R75*S75,1))</f>
        <v>0</v>
      </c>
      <c r="AB75" s="148" t="s">
        <v>298</v>
      </c>
      <c r="AC75" s="149">
        <v>0.97</v>
      </c>
      <c r="AS75" s="3" t="s">
        <v>1524</v>
      </c>
      <c r="AT75" s="3" t="s">
        <v>2074</v>
      </c>
      <c r="AV75" s="3" t="s">
        <v>1524</v>
      </c>
      <c r="AW75" s="3" t="s">
        <v>2079</v>
      </c>
    </row>
    <row r="76" spans="1:49" ht="39.75" customHeight="1">
      <c r="A76" s="62"/>
      <c r="B76" s="72"/>
      <c r="C76" s="1360"/>
      <c r="D76" s="645"/>
      <c r="E76" s="1363"/>
      <c r="F76" s="14"/>
      <c r="G76" s="8" t="s">
        <v>2060</v>
      </c>
      <c r="H76" s="13"/>
      <c r="I76" s="18"/>
      <c r="J76" s="8" t="s">
        <v>74</v>
      </c>
      <c r="K76" s="9"/>
      <c r="L76" s="58" t="s">
        <v>298</v>
      </c>
      <c r="M76" s="58" t="s">
        <v>298</v>
      </c>
      <c r="N76" s="9"/>
      <c r="O76" s="163" t="s">
        <v>298</v>
      </c>
      <c r="P76" s="9"/>
      <c r="Q76" s="101">
        <v>1.5</v>
      </c>
      <c r="R76" s="174">
        <f t="shared" si="8"/>
        <v>0</v>
      </c>
      <c r="S76" s="680">
        <v>265</v>
      </c>
      <c r="T76" s="20">
        <f t="shared" si="9"/>
        <v>0</v>
      </c>
      <c r="AB76" s="148" t="s">
        <v>298</v>
      </c>
      <c r="AC76" s="149">
        <v>1.7000000000000001E-2</v>
      </c>
      <c r="AS76" s="3" t="s">
        <v>1920</v>
      </c>
      <c r="AT76" s="3" t="s">
        <v>2074</v>
      </c>
      <c r="AV76" s="3" t="s">
        <v>1920</v>
      </c>
      <c r="AW76" s="3" t="s">
        <v>2079</v>
      </c>
    </row>
    <row r="77" spans="1:49" ht="39.75" customHeight="1">
      <c r="A77" s="62"/>
      <c r="B77" s="72"/>
      <c r="C77" s="1360"/>
      <c r="D77" s="645"/>
      <c r="E77" s="1363"/>
      <c r="F77" s="14"/>
      <c r="G77" s="8" t="s">
        <v>2061</v>
      </c>
      <c r="H77" s="13"/>
      <c r="I77" s="18"/>
      <c r="J77" s="8" t="s">
        <v>74</v>
      </c>
      <c r="K77" s="9"/>
      <c r="L77" s="58" t="s">
        <v>298</v>
      </c>
      <c r="M77" s="58" t="s">
        <v>298</v>
      </c>
      <c r="N77" s="9"/>
      <c r="O77" s="163" t="s">
        <v>298</v>
      </c>
      <c r="P77" s="9"/>
      <c r="Q77" s="101">
        <v>0.65</v>
      </c>
      <c r="R77" s="174">
        <f t="shared" si="8"/>
        <v>0</v>
      </c>
      <c r="S77" s="680">
        <v>265</v>
      </c>
      <c r="T77" s="20">
        <f t="shared" si="9"/>
        <v>0</v>
      </c>
      <c r="AB77" s="148" t="s">
        <v>298</v>
      </c>
      <c r="AC77" s="149">
        <v>0.01</v>
      </c>
      <c r="AS77" s="3" t="s">
        <v>1525</v>
      </c>
      <c r="AT77" s="3" t="s">
        <v>2074</v>
      </c>
      <c r="AV77" s="3" t="s">
        <v>1525</v>
      </c>
      <c r="AW77" s="3" t="s">
        <v>2078</v>
      </c>
    </row>
    <row r="78" spans="1:49" ht="39.75" customHeight="1">
      <c r="A78" s="62"/>
      <c r="B78" s="72"/>
      <c r="C78" s="1360"/>
      <c r="D78" s="645"/>
      <c r="E78" s="1363"/>
      <c r="F78" s="14"/>
      <c r="G78" s="8" t="s">
        <v>2062</v>
      </c>
      <c r="H78" s="13"/>
      <c r="I78" s="18"/>
      <c r="J78" s="8" t="s">
        <v>74</v>
      </c>
      <c r="K78" s="9"/>
      <c r="L78" s="58" t="s">
        <v>298</v>
      </c>
      <c r="M78" s="58" t="s">
        <v>298</v>
      </c>
      <c r="N78" s="9"/>
      <c r="O78" s="163" t="s">
        <v>298</v>
      </c>
      <c r="P78" s="9"/>
      <c r="Q78" s="101">
        <v>0.88</v>
      </c>
      <c r="R78" s="174">
        <f t="shared" si="8"/>
        <v>0</v>
      </c>
      <c r="S78" s="680">
        <v>265</v>
      </c>
      <c r="T78" s="20">
        <f t="shared" si="9"/>
        <v>0</v>
      </c>
      <c r="Z78" s="107"/>
      <c r="AB78" s="148" t="s">
        <v>298</v>
      </c>
      <c r="AC78" s="149">
        <v>1.9E-2</v>
      </c>
      <c r="AS78" s="80" t="s">
        <v>1526</v>
      </c>
      <c r="AT78" s="3" t="s">
        <v>2074</v>
      </c>
      <c r="AV78" s="3" t="s">
        <v>1526</v>
      </c>
      <c r="AW78" s="3" t="s">
        <v>2079</v>
      </c>
    </row>
    <row r="79" spans="1:49" ht="39.75" customHeight="1">
      <c r="A79" s="62"/>
      <c r="B79" s="72"/>
      <c r="C79" s="1360"/>
      <c r="D79" s="645"/>
      <c r="E79" s="1363"/>
      <c r="F79" s="14"/>
      <c r="G79" s="8" t="s">
        <v>2063</v>
      </c>
      <c r="H79" s="13"/>
      <c r="I79" s="18"/>
      <c r="J79" s="8" t="s">
        <v>74</v>
      </c>
      <c r="K79" s="9"/>
      <c r="L79" s="58" t="s">
        <v>298</v>
      </c>
      <c r="M79" s="58" t="s">
        <v>298</v>
      </c>
      <c r="N79" s="9"/>
      <c r="O79" s="163" t="s">
        <v>298</v>
      </c>
      <c r="P79" s="9"/>
      <c r="Q79" s="101">
        <v>0.28999999999999998</v>
      </c>
      <c r="R79" s="174">
        <f t="shared" si="8"/>
        <v>0</v>
      </c>
      <c r="S79" s="680">
        <v>265</v>
      </c>
      <c r="T79" s="20">
        <f t="shared" si="9"/>
        <v>0</v>
      </c>
      <c r="Z79" s="107"/>
      <c r="AB79" s="148" t="s">
        <v>298</v>
      </c>
      <c r="AC79" s="149">
        <v>1.2E-2</v>
      </c>
      <c r="AS79" s="80" t="s">
        <v>1527</v>
      </c>
      <c r="AT79" s="3" t="s">
        <v>2074</v>
      </c>
      <c r="AV79" s="3" t="s">
        <v>1527</v>
      </c>
      <c r="AW79" s="3" t="s">
        <v>2078</v>
      </c>
    </row>
    <row r="80" spans="1:49" ht="39.75" customHeight="1">
      <c r="A80" s="62"/>
      <c r="B80" s="72"/>
      <c r="C80" s="1360"/>
      <c r="D80" s="645"/>
      <c r="E80" s="1363"/>
      <c r="F80" s="14"/>
      <c r="G80" s="8" t="s">
        <v>2064</v>
      </c>
      <c r="H80" s="13"/>
      <c r="I80" s="18"/>
      <c r="J80" s="8" t="s">
        <v>74</v>
      </c>
      <c r="K80" s="9"/>
      <c r="L80" s="58" t="s">
        <v>298</v>
      </c>
      <c r="M80" s="58" t="s">
        <v>298</v>
      </c>
      <c r="N80" s="9"/>
      <c r="O80" s="163" t="s">
        <v>298</v>
      </c>
      <c r="P80" s="9"/>
      <c r="Q80" s="101">
        <v>0.26</v>
      </c>
      <c r="R80" s="174">
        <f t="shared" si="8"/>
        <v>0</v>
      </c>
      <c r="S80" s="680">
        <v>265</v>
      </c>
      <c r="T80" s="20">
        <f t="shared" si="9"/>
        <v>0</v>
      </c>
      <c r="Z80" s="107"/>
      <c r="AB80" s="148" t="s">
        <v>298</v>
      </c>
      <c r="AC80" s="149">
        <v>1.9E-2</v>
      </c>
      <c r="AS80" s="1357" t="s">
        <v>2080</v>
      </c>
      <c r="AT80" s="1335"/>
      <c r="AV80" s="3" t="s">
        <v>1528</v>
      </c>
      <c r="AW80" s="3" t="s">
        <v>2077</v>
      </c>
    </row>
    <row r="81" spans="1:49" ht="30" customHeight="1">
      <c r="A81" s="62"/>
      <c r="B81" s="72"/>
      <c r="C81" s="1360"/>
      <c r="D81" s="645"/>
      <c r="E81" s="1363"/>
      <c r="F81" s="14"/>
      <c r="G81" s="8" t="s">
        <v>2065</v>
      </c>
      <c r="H81" s="13"/>
      <c r="I81" s="18"/>
      <c r="J81" s="8" t="s">
        <v>74</v>
      </c>
      <c r="K81" s="9"/>
      <c r="L81" s="58" t="s">
        <v>298</v>
      </c>
      <c r="M81" s="58" t="s">
        <v>298</v>
      </c>
      <c r="N81" s="9"/>
      <c r="O81" s="163" t="s">
        <v>298</v>
      </c>
      <c r="P81" s="9"/>
      <c r="Q81" s="101">
        <v>3.1E-2</v>
      </c>
      <c r="R81" s="174">
        <f t="shared" si="8"/>
        <v>0</v>
      </c>
      <c r="S81" s="680">
        <v>265</v>
      </c>
      <c r="T81" s="20">
        <f t="shared" si="9"/>
        <v>0</v>
      </c>
      <c r="Z81" s="107"/>
      <c r="AB81" s="148" t="s">
        <v>298</v>
      </c>
      <c r="AC81" s="149">
        <v>1.9E-2</v>
      </c>
      <c r="AS81" s="3" t="s">
        <v>2073</v>
      </c>
      <c r="AV81" s="3" t="s">
        <v>1529</v>
      </c>
      <c r="AW81" s="3" t="s">
        <v>2077</v>
      </c>
    </row>
    <row r="82" spans="1:49" ht="15" customHeight="1">
      <c r="A82" s="62"/>
      <c r="B82" s="72"/>
      <c r="C82" s="1360"/>
      <c r="D82" s="645"/>
      <c r="E82" s="1363"/>
      <c r="F82" s="14"/>
      <c r="G82" s="8" t="s">
        <v>2066</v>
      </c>
      <c r="H82" s="13"/>
      <c r="I82" s="18"/>
      <c r="J82" s="8" t="s">
        <v>74</v>
      </c>
      <c r="K82" s="9"/>
      <c r="L82" s="58"/>
      <c r="M82" s="58"/>
      <c r="N82" s="9"/>
      <c r="O82" s="163" t="s">
        <v>298</v>
      </c>
      <c r="P82" s="9"/>
      <c r="Q82" s="101">
        <v>0.88</v>
      </c>
      <c r="R82" s="174">
        <f t="shared" si="8"/>
        <v>0</v>
      </c>
      <c r="S82" s="680">
        <v>265</v>
      </c>
      <c r="T82" s="20">
        <f t="shared" si="9"/>
        <v>0</v>
      </c>
      <c r="Z82" s="107"/>
      <c r="AB82" s="148" t="s">
        <v>298</v>
      </c>
      <c r="AC82" s="149">
        <v>1.9E-2</v>
      </c>
      <c r="AS82" s="3" t="s">
        <v>1536</v>
      </c>
      <c r="AV82" s="3" t="s">
        <v>1530</v>
      </c>
      <c r="AW82" s="3" t="s">
        <v>2077</v>
      </c>
    </row>
    <row r="83" spans="1:49" ht="27.75" customHeight="1">
      <c r="A83" s="62"/>
      <c r="B83" s="72"/>
      <c r="C83" s="1360"/>
      <c r="D83" s="645"/>
      <c r="E83" s="1363"/>
      <c r="F83" s="14"/>
      <c r="G83" s="8" t="s">
        <v>2067</v>
      </c>
      <c r="H83" s="13"/>
      <c r="I83" s="18"/>
      <c r="J83" s="8" t="s">
        <v>74</v>
      </c>
      <c r="K83" s="9"/>
      <c r="L83" s="58"/>
      <c r="M83" s="58"/>
      <c r="N83" s="9"/>
      <c r="O83" s="163" t="s">
        <v>298</v>
      </c>
      <c r="P83" s="9"/>
      <c r="Q83" s="101">
        <v>9.9000000000000005E-2</v>
      </c>
      <c r="R83" s="174">
        <f t="shared" si="8"/>
        <v>0</v>
      </c>
      <c r="S83" s="680">
        <v>265</v>
      </c>
      <c r="T83" s="20">
        <f t="shared" si="9"/>
        <v>0</v>
      </c>
      <c r="Z83" s="107"/>
      <c r="AB83" s="148" t="s">
        <v>298</v>
      </c>
      <c r="AC83" s="149">
        <v>1.9E-2</v>
      </c>
      <c r="AS83" s="3" t="s">
        <v>1537</v>
      </c>
      <c r="AV83" s="3" t="s">
        <v>1531</v>
      </c>
      <c r="AW83" s="3" t="s">
        <v>2077</v>
      </c>
    </row>
    <row r="84" spans="1:49" ht="15" customHeight="1">
      <c r="A84" s="62"/>
      <c r="B84" s="72"/>
      <c r="C84" s="1360"/>
      <c r="D84" s="645"/>
      <c r="E84" s="1363"/>
      <c r="F84" s="14"/>
      <c r="G84" s="8" t="s">
        <v>1990</v>
      </c>
      <c r="H84" s="13"/>
      <c r="I84" s="18"/>
      <c r="J84" s="8" t="s">
        <v>74</v>
      </c>
      <c r="K84" s="9"/>
      <c r="L84" s="58"/>
      <c r="M84" s="58"/>
      <c r="N84" s="9"/>
      <c r="O84" s="163" t="s">
        <v>298</v>
      </c>
      <c r="P84" s="9"/>
      <c r="Q84" s="101">
        <v>6.2E-2</v>
      </c>
      <c r="R84" s="174">
        <f t="shared" si="8"/>
        <v>0</v>
      </c>
      <c r="S84" s="680">
        <v>265</v>
      </c>
      <c r="T84" s="20">
        <f t="shared" si="9"/>
        <v>0</v>
      </c>
      <c r="Z84" s="107"/>
      <c r="AB84" s="148"/>
      <c r="AC84" s="149"/>
      <c r="AS84" s="3" t="s">
        <v>1538</v>
      </c>
      <c r="AV84" s="3" t="s">
        <v>1459</v>
      </c>
      <c r="AW84" s="3" t="s">
        <v>2077</v>
      </c>
    </row>
    <row r="85" spans="1:49" ht="28.5" customHeight="1">
      <c r="A85" s="62"/>
      <c r="B85" s="72"/>
      <c r="C85" s="1361"/>
      <c r="D85" s="645"/>
      <c r="E85" s="1364"/>
      <c r="F85" s="14"/>
      <c r="G85" s="8" t="s">
        <v>1991</v>
      </c>
      <c r="H85" s="13"/>
      <c r="I85" s="18"/>
      <c r="J85" s="8" t="s">
        <v>74</v>
      </c>
      <c r="K85" s="9"/>
      <c r="L85" s="58"/>
      <c r="M85" s="58"/>
      <c r="N85" s="9"/>
      <c r="O85" s="163" t="s">
        <v>298</v>
      </c>
      <c r="P85" s="9"/>
      <c r="Q85" s="101">
        <v>7.6999999999999999E-2</v>
      </c>
      <c r="R85" s="174">
        <f t="shared" si="8"/>
        <v>0</v>
      </c>
      <c r="S85" s="680">
        <v>265</v>
      </c>
      <c r="T85" s="20">
        <f t="shared" si="9"/>
        <v>0</v>
      </c>
      <c r="Z85" s="107"/>
      <c r="AB85" s="148"/>
      <c r="AC85" s="149"/>
      <c r="AS85" s="3" t="s">
        <v>1539</v>
      </c>
      <c r="AV85" s="3" t="s">
        <v>336</v>
      </c>
      <c r="AW85" s="3" t="s">
        <v>2077</v>
      </c>
    </row>
    <row r="86" spans="1:49" ht="16.5" customHeight="1">
      <c r="A86" s="62"/>
      <c r="B86" s="72"/>
      <c r="C86" s="1339" t="s">
        <v>337</v>
      </c>
      <c r="D86" s="645"/>
      <c r="E86" s="646" t="s">
        <v>1992</v>
      </c>
      <c r="F86" s="14"/>
      <c r="G86" s="13" t="s">
        <v>13</v>
      </c>
      <c r="H86" s="13"/>
      <c r="I86" s="18"/>
      <c r="J86" s="8" t="s">
        <v>480</v>
      </c>
      <c r="K86" s="9"/>
      <c r="L86" s="58" t="s">
        <v>470</v>
      </c>
      <c r="M86" s="58" t="s">
        <v>470</v>
      </c>
      <c r="N86" s="9"/>
      <c r="O86" s="163" t="s">
        <v>298</v>
      </c>
      <c r="P86" s="9"/>
      <c r="Q86" s="101">
        <v>0.47</v>
      </c>
      <c r="R86" s="174">
        <f t="shared" ref="R86:R106" si="10">IF(ISERROR(I86*Q86),"",ROUND(I86*Q86,1))</f>
        <v>0</v>
      </c>
      <c r="S86" s="680">
        <v>265</v>
      </c>
      <c r="T86" s="20">
        <f t="shared" ref="T86:T109" si="11">IF(ISERROR(R86*S86),"",ROUND(R86*S86,1))</f>
        <v>0</v>
      </c>
      <c r="Z86" s="107"/>
      <c r="AB86" s="148"/>
      <c r="AC86" s="149"/>
      <c r="AS86" s="3" t="s">
        <v>1504</v>
      </c>
      <c r="AV86" s="3" t="s">
        <v>1532</v>
      </c>
      <c r="AW86" s="3" t="s">
        <v>2077</v>
      </c>
    </row>
    <row r="87" spans="1:49" ht="16.5" customHeight="1">
      <c r="A87" s="62"/>
      <c r="B87" s="72"/>
      <c r="C87" s="1360"/>
      <c r="D87" s="645"/>
      <c r="E87" s="646" t="s">
        <v>1993</v>
      </c>
      <c r="F87" s="14"/>
      <c r="G87" s="13" t="s">
        <v>13</v>
      </c>
      <c r="H87" s="13"/>
      <c r="I87" s="18"/>
      <c r="J87" s="8" t="s">
        <v>480</v>
      </c>
      <c r="K87" s="9"/>
      <c r="L87" s="58" t="s">
        <v>298</v>
      </c>
      <c r="M87" s="58" t="s">
        <v>298</v>
      </c>
      <c r="N87" s="9"/>
      <c r="O87" s="163" t="s">
        <v>298</v>
      </c>
      <c r="P87" s="9"/>
      <c r="Q87" s="101">
        <v>1.4E-2</v>
      </c>
      <c r="R87" s="174">
        <f t="shared" si="10"/>
        <v>0</v>
      </c>
      <c r="S87" s="680">
        <v>265</v>
      </c>
      <c r="T87" s="20">
        <f t="shared" si="11"/>
        <v>0</v>
      </c>
      <c r="Z87" s="107"/>
      <c r="AB87" s="148"/>
      <c r="AC87" s="149"/>
      <c r="AS87" s="3" t="s">
        <v>1461</v>
      </c>
      <c r="AV87" s="3" t="s">
        <v>1533</v>
      </c>
      <c r="AW87" s="3" t="s">
        <v>2077</v>
      </c>
    </row>
    <row r="88" spans="1:49" ht="16.5" customHeight="1">
      <c r="A88" s="62"/>
      <c r="B88" s="72"/>
      <c r="C88" s="1360"/>
      <c r="D88" s="645"/>
      <c r="E88" s="646" t="s">
        <v>1994</v>
      </c>
      <c r="F88" s="14"/>
      <c r="G88" s="13" t="s">
        <v>13</v>
      </c>
      <c r="H88" s="13"/>
      <c r="I88" s="18"/>
      <c r="J88" s="8" t="s">
        <v>480</v>
      </c>
      <c r="K88" s="9"/>
      <c r="L88" s="58" t="s">
        <v>298</v>
      </c>
      <c r="M88" s="58" t="s">
        <v>298</v>
      </c>
      <c r="N88" s="9"/>
      <c r="O88" s="163" t="s">
        <v>298</v>
      </c>
      <c r="P88" s="9"/>
      <c r="Q88" s="101">
        <v>17</v>
      </c>
      <c r="R88" s="174">
        <f t="shared" si="10"/>
        <v>0</v>
      </c>
      <c r="S88" s="680">
        <v>265</v>
      </c>
      <c r="T88" s="20">
        <f t="shared" si="11"/>
        <v>0</v>
      </c>
      <c r="AB88" s="148" t="s">
        <v>479</v>
      </c>
      <c r="AC88" s="149">
        <v>5.67E-2</v>
      </c>
      <c r="AS88" s="3" t="s">
        <v>1505</v>
      </c>
      <c r="AV88" s="3" t="s">
        <v>1534</v>
      </c>
      <c r="AW88" s="3" t="s">
        <v>2077</v>
      </c>
    </row>
    <row r="89" spans="1:49" ht="16.5" customHeight="1">
      <c r="A89" s="62"/>
      <c r="B89" s="72"/>
      <c r="C89" s="1360"/>
      <c r="D89" s="645"/>
      <c r="E89" s="646" t="s">
        <v>1995</v>
      </c>
      <c r="F89" s="14"/>
      <c r="G89" s="13" t="s">
        <v>13</v>
      </c>
      <c r="H89" s="13"/>
      <c r="I89" s="18"/>
      <c r="J89" s="8" t="s">
        <v>480</v>
      </c>
      <c r="K89" s="9"/>
      <c r="L89" s="58" t="s">
        <v>298</v>
      </c>
      <c r="M89" s="58" t="s">
        <v>298</v>
      </c>
      <c r="N89" s="9"/>
      <c r="O89" s="163" t="s">
        <v>298</v>
      </c>
      <c r="P89" s="9"/>
      <c r="Q89" s="101">
        <v>4</v>
      </c>
      <c r="R89" s="174">
        <f t="shared" si="10"/>
        <v>0</v>
      </c>
      <c r="S89" s="680">
        <v>265</v>
      </c>
      <c r="T89" s="20">
        <f t="shared" si="11"/>
        <v>0</v>
      </c>
      <c r="AB89" s="148"/>
      <c r="AC89" s="149"/>
      <c r="AS89" s="80" t="s">
        <v>1577</v>
      </c>
      <c r="AV89" s="3" t="s">
        <v>1460</v>
      </c>
      <c r="AW89" s="3" t="s">
        <v>2077</v>
      </c>
    </row>
    <row r="90" spans="1:49" ht="16.5" customHeight="1">
      <c r="A90" s="62"/>
      <c r="B90" s="72"/>
      <c r="C90" s="1361"/>
      <c r="D90" s="645"/>
      <c r="E90" s="646" t="s">
        <v>1996</v>
      </c>
      <c r="F90" s="14"/>
      <c r="G90" s="13" t="s">
        <v>13</v>
      </c>
      <c r="H90" s="13"/>
      <c r="I90" s="18"/>
      <c r="J90" s="8" t="s">
        <v>480</v>
      </c>
      <c r="K90" s="9"/>
      <c r="L90" s="58" t="s">
        <v>298</v>
      </c>
      <c r="M90" s="58" t="s">
        <v>298</v>
      </c>
      <c r="N90" s="9"/>
      <c r="O90" s="163" t="s">
        <v>298</v>
      </c>
      <c r="P90" s="9"/>
      <c r="Q90" s="101">
        <v>5.3</v>
      </c>
      <c r="R90" s="174">
        <f t="shared" si="10"/>
        <v>0</v>
      </c>
      <c r="S90" s="680">
        <v>265</v>
      </c>
      <c r="T90" s="20">
        <f t="shared" si="11"/>
        <v>0</v>
      </c>
      <c r="AB90" s="148"/>
      <c r="AC90" s="149"/>
      <c r="AS90" s="80"/>
      <c r="AV90" s="3" t="s">
        <v>1535</v>
      </c>
      <c r="AW90" s="3" t="s">
        <v>2077</v>
      </c>
    </row>
    <row r="91" spans="1:49" ht="21" customHeight="1">
      <c r="A91" s="62"/>
      <c r="B91" s="72"/>
      <c r="C91" s="1339" t="s">
        <v>352</v>
      </c>
      <c r="D91" s="645"/>
      <c r="E91" s="649" t="s">
        <v>2068</v>
      </c>
      <c r="F91" s="14"/>
      <c r="G91" s="13" t="s">
        <v>340</v>
      </c>
      <c r="H91" s="13"/>
      <c r="I91" s="18"/>
      <c r="J91" s="8" t="s">
        <v>83</v>
      </c>
      <c r="K91" s="9"/>
      <c r="L91" s="58" t="s">
        <v>470</v>
      </c>
      <c r="M91" s="58" t="s">
        <v>470</v>
      </c>
      <c r="N91" s="9"/>
      <c r="O91" s="163" t="s">
        <v>298</v>
      </c>
      <c r="P91" s="9"/>
      <c r="Q91" s="101">
        <v>1.3999999999999999E-4</v>
      </c>
      <c r="R91" s="174">
        <f t="shared" si="10"/>
        <v>0</v>
      </c>
      <c r="S91" s="680">
        <v>265</v>
      </c>
      <c r="T91" s="20">
        <f t="shared" si="11"/>
        <v>0</v>
      </c>
      <c r="AB91" s="148"/>
      <c r="AC91" s="149"/>
      <c r="AV91" s="3" t="s">
        <v>1536</v>
      </c>
      <c r="AW91" s="3" t="s">
        <v>2077</v>
      </c>
    </row>
    <row r="92" spans="1:49" ht="21" customHeight="1">
      <c r="A92" s="62"/>
      <c r="B92" s="72"/>
      <c r="C92" s="1360"/>
      <c r="D92" s="650"/>
      <c r="E92" s="649" t="s">
        <v>2069</v>
      </c>
      <c r="F92" s="14"/>
      <c r="G92" s="13" t="s">
        <v>340</v>
      </c>
      <c r="H92" s="13"/>
      <c r="I92" s="18"/>
      <c r="J92" s="8" t="s">
        <v>83</v>
      </c>
      <c r="K92" s="9"/>
      <c r="L92" s="58" t="s">
        <v>298</v>
      </c>
      <c r="M92" s="58" t="s">
        <v>298</v>
      </c>
      <c r="N92" s="9"/>
      <c r="O92" s="163" t="s">
        <v>298</v>
      </c>
      <c r="P92" s="9"/>
      <c r="Q92" s="101">
        <v>3.0000000000000001E-5</v>
      </c>
      <c r="R92" s="174">
        <f t="shared" si="10"/>
        <v>0</v>
      </c>
      <c r="S92" s="680">
        <v>265</v>
      </c>
      <c r="T92" s="20">
        <f t="shared" si="11"/>
        <v>0</v>
      </c>
      <c r="AB92" s="148"/>
      <c r="AC92" s="149"/>
      <c r="AV92" s="3" t="s">
        <v>1537</v>
      </c>
      <c r="AW92" s="3" t="s">
        <v>2077</v>
      </c>
    </row>
    <row r="93" spans="1:49" ht="26.25" customHeight="1">
      <c r="A93" s="62"/>
      <c r="B93" s="72"/>
      <c r="C93" s="1360"/>
      <c r="D93" s="650"/>
      <c r="E93" s="722" t="s">
        <v>2193</v>
      </c>
      <c r="F93" s="14"/>
      <c r="G93" s="13" t="s">
        <v>340</v>
      </c>
      <c r="H93" s="13"/>
      <c r="I93" s="18"/>
      <c r="J93" s="8" t="s">
        <v>83</v>
      </c>
      <c r="K93" s="9"/>
      <c r="L93" s="58" t="s">
        <v>298</v>
      </c>
      <c r="M93" s="58" t="s">
        <v>298</v>
      </c>
      <c r="N93" s="9"/>
      <c r="O93" s="163" t="s">
        <v>298</v>
      </c>
      <c r="P93" s="9"/>
      <c r="Q93" s="101">
        <v>1.2E-5</v>
      </c>
      <c r="R93" s="174">
        <f t="shared" si="10"/>
        <v>0</v>
      </c>
      <c r="S93" s="680">
        <v>265</v>
      </c>
      <c r="T93" s="20">
        <f t="shared" si="11"/>
        <v>0</v>
      </c>
      <c r="AB93" s="148" t="s">
        <v>479</v>
      </c>
      <c r="AC93" s="149">
        <v>5.3900000000000003E-2</v>
      </c>
      <c r="AV93" s="3" t="s">
        <v>1538</v>
      </c>
      <c r="AW93" s="3" t="s">
        <v>2077</v>
      </c>
    </row>
    <row r="94" spans="1:49" ht="25.5" customHeight="1">
      <c r="A94" s="62"/>
      <c r="B94" s="72"/>
      <c r="C94" s="1360"/>
      <c r="D94" s="650"/>
      <c r="E94" s="722" t="s">
        <v>2195</v>
      </c>
      <c r="F94" s="14"/>
      <c r="G94" s="13" t="s">
        <v>340</v>
      </c>
      <c r="H94" s="13"/>
      <c r="I94" s="18"/>
      <c r="J94" s="8" t="s">
        <v>83</v>
      </c>
      <c r="K94" s="9"/>
      <c r="L94" s="58" t="s">
        <v>298</v>
      </c>
      <c r="M94" s="58" t="s">
        <v>298</v>
      </c>
      <c r="N94" s="9"/>
      <c r="O94" s="163" t="s">
        <v>298</v>
      </c>
      <c r="P94" s="9"/>
      <c r="Q94" s="101">
        <v>1.1000000000000001E-6</v>
      </c>
      <c r="R94" s="174">
        <f t="shared" si="10"/>
        <v>0</v>
      </c>
      <c r="S94" s="680">
        <v>265</v>
      </c>
      <c r="T94" s="20">
        <f t="shared" si="11"/>
        <v>0</v>
      </c>
      <c r="AB94" s="148" t="s">
        <v>298</v>
      </c>
      <c r="AC94" s="149">
        <v>7.2399999999999992E-2</v>
      </c>
      <c r="AV94" s="3" t="s">
        <v>1539</v>
      </c>
      <c r="AW94" s="3" t="s">
        <v>2077</v>
      </c>
    </row>
    <row r="95" spans="1:49" ht="14.25" customHeight="1">
      <c r="A95" s="62"/>
      <c r="B95" s="72"/>
      <c r="C95" s="1360"/>
      <c r="D95" s="650"/>
      <c r="E95" s="651" t="s">
        <v>343</v>
      </c>
      <c r="F95" s="14"/>
      <c r="G95" s="13" t="s">
        <v>350</v>
      </c>
      <c r="H95" s="13"/>
      <c r="I95" s="18"/>
      <c r="J95" s="8" t="s">
        <v>480</v>
      </c>
      <c r="K95" s="9"/>
      <c r="L95" s="58" t="s">
        <v>470</v>
      </c>
      <c r="M95" s="58" t="s">
        <v>470</v>
      </c>
      <c r="N95" s="9"/>
      <c r="O95" s="163" t="s">
        <v>298</v>
      </c>
      <c r="P95" s="9"/>
      <c r="Q95" s="101">
        <v>4.4999999999999997E-3</v>
      </c>
      <c r="R95" s="174">
        <f t="shared" si="10"/>
        <v>0</v>
      </c>
      <c r="S95" s="680">
        <v>265</v>
      </c>
      <c r="T95" s="20">
        <f t="shared" si="11"/>
        <v>0</v>
      </c>
      <c r="AB95" s="148" t="s">
        <v>298</v>
      </c>
      <c r="AC95" s="149">
        <v>7.2399999999999992E-2</v>
      </c>
      <c r="AV95" s="3" t="s">
        <v>1504</v>
      </c>
      <c r="AW95" s="3" t="s">
        <v>2077</v>
      </c>
    </row>
    <row r="96" spans="1:49" ht="14.25" customHeight="1">
      <c r="A96" s="62"/>
      <c r="B96" s="72"/>
      <c r="C96" s="1360"/>
      <c r="D96" s="650"/>
      <c r="E96" s="651" t="s">
        <v>344</v>
      </c>
      <c r="F96" s="14"/>
      <c r="G96" s="13" t="s">
        <v>350</v>
      </c>
      <c r="H96" s="13"/>
      <c r="I96" s="18"/>
      <c r="J96" s="8" t="s">
        <v>480</v>
      </c>
      <c r="K96" s="9"/>
      <c r="L96" s="58" t="s">
        <v>470</v>
      </c>
      <c r="M96" s="58" t="s">
        <v>470</v>
      </c>
      <c r="N96" s="9"/>
      <c r="O96" s="163" t="s">
        <v>298</v>
      </c>
      <c r="P96" s="9"/>
      <c r="Q96" s="101">
        <v>4.4999999999999997E-3</v>
      </c>
      <c r="R96" s="174">
        <f t="shared" si="10"/>
        <v>0</v>
      </c>
      <c r="S96" s="680">
        <v>265</v>
      </c>
      <c r="T96" s="20">
        <f t="shared" si="11"/>
        <v>0</v>
      </c>
      <c r="AB96" s="148" t="s">
        <v>298</v>
      </c>
      <c r="AC96" s="149">
        <v>7.2399999999999992E-2</v>
      </c>
      <c r="AV96" s="3" t="s">
        <v>1461</v>
      </c>
      <c r="AW96" s="3" t="s">
        <v>2077</v>
      </c>
    </row>
    <row r="97" spans="1:50" ht="14.25" customHeight="1">
      <c r="A97" s="62"/>
      <c r="B97" s="72"/>
      <c r="C97" s="1360"/>
      <c r="D97" s="650"/>
      <c r="E97" s="651" t="s">
        <v>345</v>
      </c>
      <c r="F97" s="14"/>
      <c r="G97" s="13" t="s">
        <v>350</v>
      </c>
      <c r="H97" s="13"/>
      <c r="I97" s="18"/>
      <c r="J97" s="8" t="s">
        <v>480</v>
      </c>
      <c r="K97" s="9"/>
      <c r="L97" s="58" t="s">
        <v>470</v>
      </c>
      <c r="M97" s="58" t="s">
        <v>470</v>
      </c>
      <c r="N97" s="9"/>
      <c r="O97" s="163" t="s">
        <v>298</v>
      </c>
      <c r="P97" s="9"/>
      <c r="Q97" s="101">
        <v>2.9</v>
      </c>
      <c r="R97" s="174">
        <f t="shared" si="10"/>
        <v>0</v>
      </c>
      <c r="S97" s="680">
        <v>265</v>
      </c>
      <c r="T97" s="20">
        <f t="shared" si="11"/>
        <v>0</v>
      </c>
      <c r="AB97" s="148" t="s">
        <v>479</v>
      </c>
      <c r="AC97" s="149">
        <v>7.2399999999999992E-2</v>
      </c>
      <c r="AV97" s="3" t="s">
        <v>1505</v>
      </c>
      <c r="AW97" s="3" t="s">
        <v>2077</v>
      </c>
    </row>
    <row r="98" spans="1:50" ht="33" customHeight="1">
      <c r="A98" s="62"/>
      <c r="B98" s="72"/>
      <c r="C98" s="1360"/>
      <c r="D98" s="650"/>
      <c r="E98" s="653" t="s">
        <v>2194</v>
      </c>
      <c r="F98" s="14"/>
      <c r="G98" s="13" t="s">
        <v>350</v>
      </c>
      <c r="H98" s="13"/>
      <c r="I98" s="18"/>
      <c r="J98" s="8" t="s">
        <v>480</v>
      </c>
      <c r="K98" s="9"/>
      <c r="L98" s="58" t="s">
        <v>470</v>
      </c>
      <c r="M98" s="58" t="s">
        <v>470</v>
      </c>
      <c r="N98" s="9"/>
      <c r="O98" s="163" t="s">
        <v>298</v>
      </c>
      <c r="P98" s="9"/>
      <c r="Q98" s="101">
        <v>4.4999999999999997E-3</v>
      </c>
      <c r="R98" s="174">
        <f t="shared" si="10"/>
        <v>0</v>
      </c>
      <c r="S98" s="680">
        <v>265</v>
      </c>
      <c r="T98" s="20">
        <f t="shared" si="11"/>
        <v>0</v>
      </c>
      <c r="AB98" s="148" t="s">
        <v>479</v>
      </c>
      <c r="AC98" s="149">
        <v>1.1000000000000001</v>
      </c>
      <c r="AV98" s="3" t="s">
        <v>1577</v>
      </c>
      <c r="AW98" s="3" t="s">
        <v>2077</v>
      </c>
    </row>
    <row r="99" spans="1:50" ht="14.25" customHeight="1">
      <c r="A99" s="62"/>
      <c r="B99" s="72"/>
      <c r="C99" s="1360"/>
      <c r="D99" s="650"/>
      <c r="E99" s="651" t="s">
        <v>347</v>
      </c>
      <c r="F99" s="14"/>
      <c r="G99" s="13" t="s">
        <v>350</v>
      </c>
      <c r="H99" s="13"/>
      <c r="I99" s="18"/>
      <c r="J99" s="8" t="s">
        <v>480</v>
      </c>
      <c r="K99" s="9"/>
      <c r="L99" s="58" t="s">
        <v>470</v>
      </c>
      <c r="M99" s="58" t="s">
        <v>470</v>
      </c>
      <c r="N99" s="9"/>
      <c r="O99" s="163" t="s">
        <v>298</v>
      </c>
      <c r="P99" s="9"/>
      <c r="Q99" s="101">
        <v>2.4</v>
      </c>
      <c r="R99" s="174">
        <f t="shared" si="10"/>
        <v>0</v>
      </c>
      <c r="S99" s="680">
        <v>265</v>
      </c>
      <c r="T99" s="20">
        <f t="shared" si="11"/>
        <v>0</v>
      </c>
      <c r="AB99" s="148" t="s">
        <v>479</v>
      </c>
      <c r="AC99" s="149">
        <v>1.6</v>
      </c>
    </row>
    <row r="100" spans="1:50" ht="14.25" customHeight="1">
      <c r="A100" s="62"/>
      <c r="B100" s="72"/>
      <c r="C100" s="1360"/>
      <c r="D100" s="650"/>
      <c r="E100" s="651" t="s">
        <v>348</v>
      </c>
      <c r="F100" s="14"/>
      <c r="G100" s="13" t="s">
        <v>350</v>
      </c>
      <c r="H100" s="13"/>
      <c r="I100" s="18"/>
      <c r="J100" s="8" t="s">
        <v>480</v>
      </c>
      <c r="K100" s="9"/>
      <c r="L100" s="58" t="s">
        <v>470</v>
      </c>
      <c r="M100" s="58" t="s">
        <v>470</v>
      </c>
      <c r="N100" s="9"/>
      <c r="O100" s="163" t="s">
        <v>298</v>
      </c>
      <c r="P100" s="9"/>
      <c r="Q100" s="101">
        <v>4.4999999999999997E-3</v>
      </c>
      <c r="R100" s="174">
        <f t="shared" si="10"/>
        <v>0</v>
      </c>
      <c r="S100" s="680">
        <v>265</v>
      </c>
      <c r="T100" s="20">
        <f t="shared" si="11"/>
        <v>0</v>
      </c>
      <c r="AB100" s="148" t="s">
        <v>479</v>
      </c>
      <c r="AC100" s="149">
        <v>1.2E-2</v>
      </c>
      <c r="AS100" s="1358" t="s">
        <v>2082</v>
      </c>
      <c r="AT100" s="1359"/>
      <c r="AV100" s="1328" t="s">
        <v>2084</v>
      </c>
      <c r="AW100" s="886"/>
    </row>
    <row r="101" spans="1:50" ht="14.25" customHeight="1">
      <c r="A101" s="62"/>
      <c r="B101" s="72"/>
      <c r="C101" s="1360"/>
      <c r="D101" s="650"/>
      <c r="E101" s="651" t="s">
        <v>1997</v>
      </c>
      <c r="F101" s="14"/>
      <c r="G101" s="13" t="s">
        <v>349</v>
      </c>
      <c r="H101" s="13"/>
      <c r="I101" s="18"/>
      <c r="J101" s="8" t="s">
        <v>339</v>
      </c>
      <c r="K101" s="9"/>
      <c r="L101" s="58" t="s">
        <v>479</v>
      </c>
      <c r="M101" s="58" t="s">
        <v>479</v>
      </c>
      <c r="N101" s="9"/>
      <c r="O101" s="163" t="s">
        <v>298</v>
      </c>
      <c r="P101" s="9"/>
      <c r="Q101" s="101">
        <v>4.7999999999999996E-3</v>
      </c>
      <c r="R101" s="174">
        <f t="shared" si="10"/>
        <v>0</v>
      </c>
      <c r="S101" s="680">
        <v>265</v>
      </c>
      <c r="T101" s="20">
        <f t="shared" si="11"/>
        <v>0</v>
      </c>
      <c r="AB101" s="148" t="s">
        <v>479</v>
      </c>
      <c r="AC101" s="149">
        <v>1.7000000000000001E-2</v>
      </c>
      <c r="AS101" s="3" t="s">
        <v>1522</v>
      </c>
      <c r="AT101" s="3" t="s">
        <v>2079</v>
      </c>
      <c r="AV101" s="105" t="s">
        <v>2010</v>
      </c>
      <c r="AW101" s="105" t="s">
        <v>2009</v>
      </c>
    </row>
    <row r="102" spans="1:50" ht="14.25" customHeight="1">
      <c r="A102" s="62"/>
      <c r="B102" s="72"/>
      <c r="C102" s="1360"/>
      <c r="D102" s="650"/>
      <c r="E102" s="651" t="s">
        <v>1998</v>
      </c>
      <c r="F102" s="14"/>
      <c r="G102" s="13" t="s">
        <v>349</v>
      </c>
      <c r="H102" s="13"/>
      <c r="I102" s="18"/>
      <c r="J102" s="8" t="s">
        <v>339</v>
      </c>
      <c r="K102" s="9"/>
      <c r="L102" s="58" t="s">
        <v>479</v>
      </c>
      <c r="M102" s="58" t="s">
        <v>479</v>
      </c>
      <c r="N102" s="9"/>
      <c r="O102" s="163" t="s">
        <v>298</v>
      </c>
      <c r="P102" s="9"/>
      <c r="Q102" s="101">
        <v>3.9E-2</v>
      </c>
      <c r="R102" s="174">
        <f t="shared" si="10"/>
        <v>0</v>
      </c>
      <c r="S102" s="680">
        <v>265</v>
      </c>
      <c r="T102" s="20">
        <f t="shared" si="11"/>
        <v>0</v>
      </c>
      <c r="AB102" s="148" t="s">
        <v>479</v>
      </c>
      <c r="AC102" s="149">
        <v>4.5999999999999999E-2</v>
      </c>
      <c r="AS102" s="3" t="s">
        <v>1463</v>
      </c>
      <c r="AT102" s="3" t="s">
        <v>2079</v>
      </c>
      <c r="AV102" s="3" t="s">
        <v>1522</v>
      </c>
      <c r="AW102" s="3" t="s">
        <v>1603</v>
      </c>
      <c r="AX102" s="3" t="s">
        <v>2085</v>
      </c>
    </row>
    <row r="103" spans="1:50" ht="47.25" customHeight="1">
      <c r="A103" s="62"/>
      <c r="B103" s="72"/>
      <c r="C103" s="1360"/>
      <c r="D103" s="650"/>
      <c r="E103" s="653" t="s">
        <v>2000</v>
      </c>
      <c r="F103" s="14"/>
      <c r="G103" s="13" t="s">
        <v>349</v>
      </c>
      <c r="H103" s="13"/>
      <c r="I103" s="18"/>
      <c r="J103" s="8" t="s">
        <v>339</v>
      </c>
      <c r="K103" s="9"/>
      <c r="L103" s="58" t="s">
        <v>298</v>
      </c>
      <c r="M103" s="58" t="s">
        <v>298</v>
      </c>
      <c r="N103" s="9"/>
      <c r="O103" s="163" t="s">
        <v>298</v>
      </c>
      <c r="P103" s="9"/>
      <c r="Q103" s="101">
        <v>0.12</v>
      </c>
      <c r="R103" s="174">
        <f t="shared" si="10"/>
        <v>0</v>
      </c>
      <c r="S103" s="680">
        <v>265</v>
      </c>
      <c r="T103" s="20">
        <f t="shared" si="11"/>
        <v>0</v>
      </c>
      <c r="AB103" s="148" t="s">
        <v>479</v>
      </c>
      <c r="AC103" s="149">
        <v>1.4E-2</v>
      </c>
      <c r="AS103" s="3" t="s">
        <v>1464</v>
      </c>
      <c r="AT103" s="3" t="s">
        <v>2079</v>
      </c>
      <c r="AV103" s="3" t="s">
        <v>1463</v>
      </c>
      <c r="AW103" s="3" t="s">
        <v>1606</v>
      </c>
      <c r="AX103" s="3" t="s">
        <v>2086</v>
      </c>
    </row>
    <row r="104" spans="1:50" ht="14.25" customHeight="1">
      <c r="A104" s="62"/>
      <c r="B104" s="72"/>
      <c r="C104" s="1360"/>
      <c r="D104" s="650"/>
      <c r="E104" s="651" t="s">
        <v>2001</v>
      </c>
      <c r="F104" s="14"/>
      <c r="G104" s="13" t="s">
        <v>349</v>
      </c>
      <c r="H104" s="13"/>
      <c r="I104" s="18"/>
      <c r="J104" s="8" t="s">
        <v>339</v>
      </c>
      <c r="K104" s="9"/>
      <c r="L104" s="58" t="s">
        <v>298</v>
      </c>
      <c r="M104" s="58" t="s">
        <v>298</v>
      </c>
      <c r="N104" s="9"/>
      <c r="O104" s="163" t="s">
        <v>298</v>
      </c>
      <c r="P104" s="9"/>
      <c r="Q104" s="101">
        <v>5.5E-2</v>
      </c>
      <c r="R104" s="174">
        <f t="shared" si="10"/>
        <v>0</v>
      </c>
      <c r="S104" s="680">
        <v>265</v>
      </c>
      <c r="T104" s="20">
        <f t="shared" si="11"/>
        <v>0</v>
      </c>
      <c r="AB104" s="148" t="s">
        <v>479</v>
      </c>
      <c r="AC104" s="149">
        <v>1.9E-2</v>
      </c>
      <c r="AS104" s="3" t="s">
        <v>1465</v>
      </c>
      <c r="AT104" s="3" t="s">
        <v>2079</v>
      </c>
      <c r="AV104" s="3" t="s">
        <v>1464</v>
      </c>
      <c r="AW104" s="3" t="s">
        <v>1605</v>
      </c>
      <c r="AX104" s="3" t="s">
        <v>2087</v>
      </c>
    </row>
    <row r="105" spans="1:50" ht="28.5" customHeight="1">
      <c r="A105" s="62"/>
      <c r="B105" s="72"/>
      <c r="C105" s="1360"/>
      <c r="D105" s="650"/>
      <c r="E105" s="651" t="s">
        <v>2002</v>
      </c>
      <c r="F105" s="14"/>
      <c r="G105" s="13" t="s">
        <v>349</v>
      </c>
      <c r="H105" s="13"/>
      <c r="I105" s="18"/>
      <c r="J105" s="8" t="s">
        <v>339</v>
      </c>
      <c r="K105" s="9"/>
      <c r="L105" s="58" t="s">
        <v>479</v>
      </c>
      <c r="M105" s="58" t="s">
        <v>479</v>
      </c>
      <c r="N105" s="9"/>
      <c r="O105" s="163" t="s">
        <v>298</v>
      </c>
      <c r="P105" s="9"/>
      <c r="Q105" s="101">
        <v>7.1999999999999995E-2</v>
      </c>
      <c r="R105" s="174">
        <f t="shared" si="10"/>
        <v>0</v>
      </c>
      <c r="S105" s="680">
        <v>265</v>
      </c>
      <c r="T105" s="20">
        <f t="shared" si="11"/>
        <v>0</v>
      </c>
      <c r="AB105" s="148"/>
      <c r="AC105" s="149"/>
      <c r="AS105" s="3" t="s">
        <v>1523</v>
      </c>
      <c r="AT105" s="3" t="s">
        <v>2079</v>
      </c>
      <c r="AV105" s="3" t="s">
        <v>1465</v>
      </c>
      <c r="AW105" s="3" t="s">
        <v>1604</v>
      </c>
      <c r="AX105" s="3" t="s">
        <v>2088</v>
      </c>
    </row>
    <row r="106" spans="1:50" ht="14.25" customHeight="1">
      <c r="A106" s="62"/>
      <c r="B106" s="72"/>
      <c r="C106" s="1361"/>
      <c r="D106" s="650"/>
      <c r="E106" s="652" t="s">
        <v>1999</v>
      </c>
      <c r="F106" s="14"/>
      <c r="G106" s="13" t="s">
        <v>349</v>
      </c>
      <c r="H106" s="13"/>
      <c r="I106" s="18"/>
      <c r="J106" s="8" t="s">
        <v>339</v>
      </c>
      <c r="K106" s="9"/>
      <c r="L106" s="58" t="s">
        <v>479</v>
      </c>
      <c r="M106" s="58" t="s">
        <v>479</v>
      </c>
      <c r="N106" s="9"/>
      <c r="O106" s="163" t="s">
        <v>298</v>
      </c>
      <c r="P106" s="9"/>
      <c r="Q106" s="101">
        <v>2.1999999999999999E-5</v>
      </c>
      <c r="R106" s="174">
        <f t="shared" si="10"/>
        <v>0</v>
      </c>
      <c r="S106" s="680">
        <v>265</v>
      </c>
      <c r="T106" s="20">
        <f t="shared" si="11"/>
        <v>0</v>
      </c>
      <c r="AB106" s="148"/>
      <c r="AC106" s="149"/>
      <c r="AS106" s="3" t="s">
        <v>1524</v>
      </c>
      <c r="AT106" s="3" t="s">
        <v>2079</v>
      </c>
      <c r="AV106" s="3" t="s">
        <v>1523</v>
      </c>
    </row>
    <row r="107" spans="1:50" ht="42" customHeight="1">
      <c r="A107" s="62"/>
      <c r="B107" s="72"/>
      <c r="C107" s="642" t="s">
        <v>501</v>
      </c>
      <c r="D107" s="654"/>
      <c r="E107" s="655"/>
      <c r="F107" s="139"/>
      <c r="G107" s="138"/>
      <c r="H107" s="140"/>
      <c r="I107" s="18"/>
      <c r="J107" s="141"/>
      <c r="K107" s="142"/>
      <c r="L107" s="143" t="s">
        <v>309</v>
      </c>
      <c r="M107" s="143" t="s">
        <v>475</v>
      </c>
      <c r="N107" s="144"/>
      <c r="O107" s="145"/>
      <c r="P107" s="142"/>
      <c r="Q107" s="55"/>
      <c r="R107" s="176"/>
      <c r="S107" s="680">
        <v>265</v>
      </c>
      <c r="T107" s="20">
        <f t="shared" si="11"/>
        <v>0</v>
      </c>
      <c r="AB107" s="148" t="s">
        <v>479</v>
      </c>
      <c r="AC107" s="149">
        <v>4.5999999999999999E-2</v>
      </c>
      <c r="AS107" s="3" t="s">
        <v>1920</v>
      </c>
      <c r="AT107" s="3" t="s">
        <v>2079</v>
      </c>
      <c r="AV107" s="3" t="s">
        <v>1524</v>
      </c>
    </row>
    <row r="108" spans="1:50" ht="42" customHeight="1">
      <c r="A108" s="62"/>
      <c r="B108" s="72"/>
      <c r="C108" s="642" t="s">
        <v>501</v>
      </c>
      <c r="D108" s="654"/>
      <c r="E108" s="655"/>
      <c r="F108" s="139"/>
      <c r="G108" s="138"/>
      <c r="H108" s="140"/>
      <c r="I108" s="18"/>
      <c r="J108" s="141"/>
      <c r="K108" s="142"/>
      <c r="L108" s="143" t="s">
        <v>309</v>
      </c>
      <c r="M108" s="143" t="s">
        <v>475</v>
      </c>
      <c r="N108" s="144"/>
      <c r="O108" s="145"/>
      <c r="P108" s="142"/>
      <c r="Q108" s="55"/>
      <c r="R108" s="176"/>
      <c r="S108" s="680">
        <v>265</v>
      </c>
      <c r="T108" s="20">
        <f t="shared" si="11"/>
        <v>0</v>
      </c>
      <c r="AB108" s="148" t="s">
        <v>479</v>
      </c>
      <c r="AC108" s="149">
        <v>1.4E-2</v>
      </c>
      <c r="AS108" s="3" t="s">
        <v>1525</v>
      </c>
      <c r="AT108" s="3" t="s">
        <v>2079</v>
      </c>
      <c r="AV108" s="3" t="s">
        <v>1920</v>
      </c>
    </row>
    <row r="109" spans="1:50" ht="42" customHeight="1">
      <c r="A109" s="62"/>
      <c r="B109" s="72"/>
      <c r="C109" s="642" t="s">
        <v>501</v>
      </c>
      <c r="D109" s="654"/>
      <c r="E109" s="655"/>
      <c r="F109" s="139"/>
      <c r="G109" s="138"/>
      <c r="H109" s="140"/>
      <c r="I109" s="18"/>
      <c r="J109" s="141"/>
      <c r="K109" s="142"/>
      <c r="L109" s="143" t="s">
        <v>309</v>
      </c>
      <c r="M109" s="143" t="s">
        <v>475</v>
      </c>
      <c r="N109" s="144"/>
      <c r="O109" s="145"/>
      <c r="P109" s="142"/>
      <c r="Q109" s="55"/>
      <c r="R109" s="176"/>
      <c r="S109" s="680">
        <v>265</v>
      </c>
      <c r="T109" s="20">
        <f t="shared" si="11"/>
        <v>0</v>
      </c>
      <c r="AS109" s="3" t="s">
        <v>1526</v>
      </c>
      <c r="AT109" s="3" t="s">
        <v>2079</v>
      </c>
      <c r="AV109" s="3" t="s">
        <v>1525</v>
      </c>
    </row>
    <row r="110" spans="1:50" ht="40.5" customHeight="1">
      <c r="A110" s="62"/>
      <c r="B110" s="72"/>
      <c r="L110" s="10"/>
      <c r="M110" s="56"/>
      <c r="Q110" s="10" t="s">
        <v>49</v>
      </c>
      <c r="R110" s="177">
        <f>SUM(R9:R109)</f>
        <v>0</v>
      </c>
      <c r="S110" s="76" t="s">
        <v>299</v>
      </c>
      <c r="T110" s="167">
        <f>SUM(T9:T109)</f>
        <v>0</v>
      </c>
      <c r="AE110" s="80" t="s">
        <v>481</v>
      </c>
      <c r="AS110" s="3" t="s">
        <v>1527</v>
      </c>
      <c r="AT110" s="3" t="s">
        <v>2079</v>
      </c>
      <c r="AV110" s="3" t="s">
        <v>317</v>
      </c>
    </row>
    <row r="111" spans="1:50" ht="25.5" customHeight="1">
      <c r="A111" s="62"/>
      <c r="B111" s="72"/>
      <c r="AS111" s="3" t="s">
        <v>1453</v>
      </c>
      <c r="AT111" s="3" t="s">
        <v>2079</v>
      </c>
      <c r="AV111" s="3" t="s">
        <v>1527</v>
      </c>
    </row>
    <row r="112" spans="1:50" ht="14.25" customHeight="1">
      <c r="A112" s="62"/>
      <c r="B112" s="72"/>
      <c r="AS112" s="3" t="s">
        <v>1454</v>
      </c>
      <c r="AT112" s="3" t="s">
        <v>2079</v>
      </c>
      <c r="AV112" s="3" t="s">
        <v>318</v>
      </c>
    </row>
    <row r="113" spans="1:48" ht="14.25" customHeight="1">
      <c r="A113" s="62"/>
      <c r="B113" s="72"/>
      <c r="AS113" s="80" t="s">
        <v>1455</v>
      </c>
      <c r="AT113" s="3" t="s">
        <v>2079</v>
      </c>
      <c r="AV113" s="3" t="s">
        <v>1529</v>
      </c>
    </row>
    <row r="114" spans="1:48" ht="14.25" customHeight="1">
      <c r="A114" s="62"/>
      <c r="B114" s="72"/>
      <c r="AS114" s="80" t="s">
        <v>1456</v>
      </c>
      <c r="AT114" s="3" t="s">
        <v>2079</v>
      </c>
      <c r="AV114" s="3" t="s">
        <v>1530</v>
      </c>
    </row>
    <row r="115" spans="1:48" ht="14.25" customHeight="1">
      <c r="A115" s="62"/>
      <c r="B115" s="72"/>
      <c r="AS115" s="3" t="s">
        <v>1528</v>
      </c>
      <c r="AT115" s="3" t="s">
        <v>2083</v>
      </c>
      <c r="AV115" s="3" t="s">
        <v>60</v>
      </c>
    </row>
    <row r="116" spans="1:48" ht="14.25" customHeight="1">
      <c r="A116" s="62"/>
      <c r="B116" s="72"/>
      <c r="AS116" s="3" t="s">
        <v>1529</v>
      </c>
      <c r="AT116" s="3" t="s">
        <v>2083</v>
      </c>
      <c r="AV116" s="3" t="s">
        <v>1459</v>
      </c>
    </row>
    <row r="117" spans="1:48" ht="14.25" customHeight="1">
      <c r="A117" s="62"/>
      <c r="B117" s="72"/>
      <c r="AS117" s="3" t="s">
        <v>1530</v>
      </c>
      <c r="AT117" s="3" t="s">
        <v>2083</v>
      </c>
      <c r="AV117" s="3" t="s">
        <v>336</v>
      </c>
    </row>
    <row r="118" spans="1:48" ht="14.25" customHeight="1">
      <c r="A118" s="62"/>
      <c r="B118" s="72"/>
      <c r="AS118" s="3" t="s">
        <v>1531</v>
      </c>
      <c r="AT118" s="3" t="s">
        <v>2083</v>
      </c>
      <c r="AV118" s="3" t="s">
        <v>1532</v>
      </c>
    </row>
    <row r="119" spans="1:48" ht="14.25" customHeight="1">
      <c r="A119" s="62"/>
      <c r="B119" s="72"/>
      <c r="AS119" s="3" t="s">
        <v>1459</v>
      </c>
      <c r="AT119" s="3" t="s">
        <v>2083</v>
      </c>
      <c r="AV119" s="3" t="s">
        <v>1533</v>
      </c>
    </row>
    <row r="120" spans="1:48" ht="14.25" customHeight="1">
      <c r="A120" s="62"/>
      <c r="B120" s="72"/>
      <c r="AS120" s="3" t="s">
        <v>336</v>
      </c>
      <c r="AT120" s="3" t="s">
        <v>2083</v>
      </c>
      <c r="AV120" s="3" t="s">
        <v>1534</v>
      </c>
    </row>
    <row r="121" spans="1:48" ht="14.25" customHeight="1">
      <c r="A121" s="23"/>
      <c r="B121" s="70"/>
      <c r="AS121" s="3" t="s">
        <v>1532</v>
      </c>
      <c r="AT121" s="3" t="s">
        <v>2083</v>
      </c>
      <c r="AV121" s="3" t="s">
        <v>1460</v>
      </c>
    </row>
    <row r="122" spans="1:48" ht="14.25" customHeight="1">
      <c r="A122" s="62"/>
      <c r="B122" s="72"/>
      <c r="AS122" s="3" t="s">
        <v>1533</v>
      </c>
      <c r="AT122" s="3" t="s">
        <v>2083</v>
      </c>
      <c r="AV122" s="3" t="s">
        <v>1535</v>
      </c>
    </row>
    <row r="123" spans="1:48" ht="14.25" customHeight="1">
      <c r="A123" s="62"/>
      <c r="B123" s="72"/>
      <c r="AS123" s="3" t="s">
        <v>1534</v>
      </c>
      <c r="AT123" s="3" t="s">
        <v>2083</v>
      </c>
      <c r="AV123" s="3" t="s">
        <v>1536</v>
      </c>
    </row>
    <row r="124" spans="1:48" ht="14.25" customHeight="1">
      <c r="A124" s="62"/>
      <c r="B124" s="72"/>
      <c r="AS124" s="3" t="s">
        <v>1460</v>
      </c>
      <c r="AT124" s="3" t="s">
        <v>2083</v>
      </c>
      <c r="AV124" s="3" t="s">
        <v>1537</v>
      </c>
    </row>
    <row r="125" spans="1:48" ht="14.25" customHeight="1">
      <c r="A125" s="21"/>
      <c r="B125" s="83"/>
      <c r="AS125" s="3" t="s">
        <v>1535</v>
      </c>
      <c r="AT125" s="3" t="s">
        <v>2078</v>
      </c>
      <c r="AV125" s="3" t="s">
        <v>1538</v>
      </c>
    </row>
    <row r="126" spans="1:48" ht="14.25" customHeight="1">
      <c r="A126" s="62"/>
      <c r="B126" s="72"/>
      <c r="AS126" s="3" t="s">
        <v>1536</v>
      </c>
      <c r="AT126" s="3" t="s">
        <v>2078</v>
      </c>
      <c r="AV126" s="3" t="s">
        <v>1539</v>
      </c>
    </row>
    <row r="127" spans="1:48" ht="14.25" customHeight="1">
      <c r="A127" s="62"/>
      <c r="B127" s="72"/>
      <c r="AS127" s="3" t="s">
        <v>1537</v>
      </c>
      <c r="AT127" s="3" t="s">
        <v>2078</v>
      </c>
      <c r="AV127" s="3" t="s">
        <v>1504</v>
      </c>
    </row>
    <row r="128" spans="1:48" ht="14.25" customHeight="1">
      <c r="A128" s="27"/>
      <c r="B128" s="82"/>
      <c r="AS128" s="3" t="s">
        <v>1538</v>
      </c>
      <c r="AT128" s="3" t="s">
        <v>2078</v>
      </c>
      <c r="AV128" s="3" t="s">
        <v>1461</v>
      </c>
    </row>
    <row r="129" spans="1:48" ht="14.25" customHeight="1">
      <c r="A129" s="27"/>
      <c r="B129" s="82"/>
      <c r="AS129" s="3" t="s">
        <v>1539</v>
      </c>
      <c r="AT129" s="3" t="s">
        <v>2078</v>
      </c>
      <c r="AV129" s="3" t="s">
        <v>1505</v>
      </c>
    </row>
    <row r="130" spans="1:48" ht="14.25" customHeight="1">
      <c r="A130" s="62"/>
      <c r="B130" s="72"/>
      <c r="AS130" s="3" t="s">
        <v>1504</v>
      </c>
      <c r="AT130" s="3" t="s">
        <v>2078</v>
      </c>
      <c r="AV130" s="3" t="s">
        <v>1577</v>
      </c>
    </row>
    <row r="131" spans="1:48" ht="14.25" customHeight="1">
      <c r="A131" s="62"/>
      <c r="B131" s="72"/>
      <c r="AS131" s="3" t="s">
        <v>1461</v>
      </c>
      <c r="AT131" s="3" t="s">
        <v>2078</v>
      </c>
      <c r="AV131" s="3" t="s">
        <v>540</v>
      </c>
    </row>
    <row r="132" spans="1:48" ht="14.25" customHeight="1">
      <c r="A132" s="27"/>
      <c r="B132" s="82"/>
      <c r="AS132" s="3" t="s">
        <v>1505</v>
      </c>
      <c r="AT132" s="3" t="s">
        <v>2078</v>
      </c>
      <c r="AV132" s="3" t="s">
        <v>1469</v>
      </c>
    </row>
    <row r="133" spans="1:48" ht="14.25" customHeight="1">
      <c r="A133" s="27"/>
      <c r="B133" s="82"/>
      <c r="AS133" s="3" t="s">
        <v>1577</v>
      </c>
      <c r="AT133" s="3" t="s">
        <v>2078</v>
      </c>
      <c r="AV133" s="3" t="s">
        <v>1468</v>
      </c>
    </row>
    <row r="134" spans="1:48" ht="14.25" customHeight="1">
      <c r="A134" s="27"/>
      <c r="B134" s="82"/>
      <c r="AV134" s="3" t="s">
        <v>1472</v>
      </c>
    </row>
    <row r="135" spans="1:48" ht="14.25" customHeight="1">
      <c r="A135" s="27"/>
      <c r="B135" s="82"/>
      <c r="AV135" s="3" t="s">
        <v>1474</v>
      </c>
    </row>
    <row r="136" spans="1:48" ht="14.25" customHeight="1">
      <c r="A136" s="62"/>
      <c r="B136" s="72"/>
    </row>
    <row r="137" spans="1:48" ht="14.25" customHeight="1">
      <c r="A137" s="62"/>
      <c r="B137" s="72"/>
    </row>
    <row r="138" spans="1:48" ht="14.25" customHeight="1">
      <c r="A138" s="27"/>
      <c r="B138" s="82"/>
    </row>
    <row r="139" spans="1:48" ht="14.25" customHeight="1">
      <c r="A139" s="27"/>
      <c r="B139" s="82"/>
    </row>
    <row r="140" spans="1:48" ht="14.25" customHeight="1">
      <c r="A140" s="62"/>
      <c r="B140" s="72"/>
    </row>
    <row r="141" spans="1:48" ht="14.25" customHeight="1">
      <c r="A141" s="62"/>
      <c r="B141" s="72"/>
    </row>
    <row r="142" spans="1:48" ht="14.25" customHeight="1">
      <c r="A142" s="27"/>
      <c r="B142" s="82"/>
    </row>
    <row r="143" spans="1:48" ht="14.25" customHeight="1">
      <c r="A143" s="27"/>
      <c r="B143" s="82"/>
    </row>
    <row r="144" spans="1:48" ht="14.25" customHeight="1">
      <c r="A144" s="62"/>
      <c r="B144" s="72"/>
    </row>
    <row r="145" spans="1:2" ht="14.25" customHeight="1">
      <c r="A145" s="62"/>
      <c r="B145" s="72"/>
    </row>
    <row r="146" spans="1:2" ht="14.25" customHeight="1">
      <c r="A146" s="27"/>
      <c r="B146" s="82"/>
    </row>
    <row r="147" spans="1:2" ht="14.25" customHeight="1">
      <c r="A147" s="27"/>
      <c r="B147" s="82"/>
    </row>
    <row r="148" spans="1:2" ht="14.25" customHeight="1">
      <c r="A148" s="62"/>
      <c r="B148" s="72"/>
    </row>
    <row r="149" spans="1:2" ht="14.25" customHeight="1">
      <c r="A149" s="62"/>
      <c r="B149" s="72"/>
    </row>
    <row r="150" spans="1:2" ht="14.25" customHeight="1">
      <c r="A150" s="27"/>
      <c r="B150" s="82"/>
    </row>
    <row r="151" spans="1:2" ht="14.25" customHeight="1">
      <c r="A151" s="27"/>
      <c r="B151" s="82"/>
    </row>
    <row r="152" spans="1:2" ht="14.25" customHeight="1">
      <c r="A152" s="62"/>
      <c r="B152" s="72"/>
    </row>
    <row r="153" spans="1:2" ht="14.25" customHeight="1">
      <c r="A153" s="62"/>
      <c r="B153" s="72"/>
    </row>
    <row r="154" spans="1:2" ht="14.25" customHeight="1">
      <c r="A154" s="27"/>
      <c r="B154" s="82"/>
    </row>
    <row r="155" spans="1:2" ht="14.25" customHeight="1">
      <c r="A155" s="27"/>
      <c r="B155" s="82"/>
    </row>
    <row r="156" spans="1:2" ht="14.25" customHeight="1">
      <c r="A156" s="27"/>
      <c r="B156" s="82"/>
    </row>
    <row r="157" spans="1:2" ht="14.25" customHeight="1">
      <c r="A157" s="27"/>
      <c r="B157" s="82"/>
    </row>
    <row r="158" spans="1:2" ht="14.25" customHeight="1">
      <c r="A158" s="27"/>
      <c r="B158" s="82"/>
    </row>
    <row r="159" spans="1:2" ht="14.25" customHeight="1">
      <c r="A159" s="27"/>
      <c r="B159" s="82"/>
    </row>
    <row r="160" spans="1:2" ht="14.25" customHeight="1">
      <c r="A160" s="27"/>
      <c r="B160" s="82"/>
    </row>
    <row r="161" spans="1:2" ht="14.25" customHeight="1">
      <c r="A161" s="27"/>
      <c r="B161" s="82"/>
    </row>
    <row r="162" spans="1:2" ht="14.25" customHeight="1">
      <c r="A162" s="27"/>
      <c r="B162" s="82"/>
    </row>
    <row r="163" spans="1:2" ht="28.5" customHeight="1">
      <c r="A163" s="27"/>
      <c r="B163" s="82"/>
    </row>
    <row r="164" spans="1:2" ht="14.25" customHeight="1">
      <c r="A164" s="27"/>
      <c r="B164" s="82"/>
    </row>
    <row r="165" spans="1:2" ht="14.25" customHeight="1">
      <c r="A165" s="27"/>
      <c r="B165" s="82"/>
    </row>
    <row r="166" spans="1:2" ht="14.25" customHeight="1">
      <c r="A166" s="27"/>
      <c r="B166" s="82"/>
    </row>
    <row r="167" spans="1:2" ht="14.25" customHeight="1">
      <c r="A167" s="27"/>
      <c r="B167" s="82"/>
    </row>
    <row r="168" spans="1:2" ht="14.25" customHeight="1">
      <c r="A168" s="27"/>
      <c r="B168" s="82"/>
    </row>
    <row r="169" spans="1:2" ht="14.25" customHeight="1">
      <c r="A169" s="27"/>
      <c r="B169" s="82"/>
    </row>
    <row r="170" spans="1:2" ht="14.25" customHeight="1">
      <c r="A170" s="27"/>
      <c r="B170" s="82"/>
    </row>
    <row r="171" spans="1:2" ht="14.25" customHeight="1">
      <c r="A171" s="27"/>
      <c r="B171" s="82"/>
    </row>
    <row r="172" spans="1:2" ht="14.25" customHeight="1">
      <c r="A172" s="27"/>
      <c r="B172" s="82"/>
    </row>
    <row r="173" spans="1:2" ht="14.25" customHeight="1">
      <c r="A173" s="27"/>
      <c r="B173" s="82"/>
    </row>
    <row r="174" spans="1:2" ht="14.25" customHeight="1">
      <c r="A174" s="27"/>
      <c r="B174" s="82"/>
    </row>
    <row r="175" spans="1:2" ht="15" customHeight="1">
      <c r="A175" s="27"/>
      <c r="B175" s="82"/>
    </row>
    <row r="176" spans="1:2" ht="15" customHeight="1">
      <c r="A176" s="27"/>
      <c r="B176" s="82"/>
    </row>
    <row r="177" spans="1:2" ht="15" customHeight="1">
      <c r="A177" s="27"/>
      <c r="B177" s="82"/>
    </row>
    <row r="178" spans="1:2" ht="30" customHeight="1">
      <c r="A178" s="27"/>
      <c r="B178" s="82"/>
    </row>
    <row r="179" spans="1:2" ht="30" customHeight="1">
      <c r="A179" s="27"/>
      <c r="B179" s="82"/>
    </row>
    <row r="180" spans="1:2" ht="30" customHeight="1">
      <c r="A180" s="27"/>
      <c r="B180" s="82"/>
    </row>
    <row r="181" spans="1:2" ht="30" customHeight="1">
      <c r="A181" s="27"/>
      <c r="B181" s="82"/>
    </row>
    <row r="182" spans="1:2" ht="30" customHeight="1">
      <c r="A182" s="27"/>
      <c r="B182" s="82"/>
    </row>
    <row r="183" spans="1:2" ht="30" customHeight="1">
      <c r="A183" s="27"/>
      <c r="B183" s="82"/>
    </row>
    <row r="184" spans="1:2" ht="30" customHeight="1">
      <c r="A184" s="27"/>
      <c r="B184" s="82"/>
    </row>
    <row r="185" spans="1:2" ht="30" customHeight="1">
      <c r="A185" s="27"/>
      <c r="B185" s="82"/>
    </row>
    <row r="186" spans="1:2" ht="30" customHeight="1">
      <c r="A186" s="27"/>
      <c r="B186" s="82"/>
    </row>
    <row r="187" spans="1:2" ht="30" customHeight="1">
      <c r="A187" s="27"/>
      <c r="B187" s="82"/>
    </row>
    <row r="188" spans="1:2" ht="30" customHeight="1">
      <c r="A188" s="27"/>
      <c r="B188" s="82"/>
    </row>
    <row r="189" spans="1:2" ht="30" customHeight="1">
      <c r="A189" s="27"/>
      <c r="B189" s="82"/>
    </row>
    <row r="190" spans="1:2" ht="30" customHeight="1">
      <c r="A190" s="27"/>
      <c r="B190" s="82"/>
    </row>
    <row r="191" spans="1:2" ht="15" customHeight="1">
      <c r="A191" s="27"/>
      <c r="B191" s="82"/>
    </row>
    <row r="192" spans="1:2" ht="15" customHeight="1">
      <c r="A192" s="27"/>
      <c r="B192" s="82"/>
    </row>
    <row r="193" spans="1:2" ht="15" customHeight="1">
      <c r="A193" s="27"/>
      <c r="B193" s="82"/>
    </row>
    <row r="194" spans="1:2" ht="15" customHeight="1">
      <c r="A194" s="27"/>
      <c r="B194" s="82"/>
    </row>
    <row r="195" spans="1:2" ht="15" customHeight="1">
      <c r="A195" s="175"/>
      <c r="B195" s="175"/>
    </row>
    <row r="196" spans="1:2" ht="15" customHeight="1">
      <c r="A196" s="175"/>
      <c r="B196" s="175"/>
    </row>
    <row r="197" spans="1:2" ht="15" customHeight="1">
      <c r="A197" s="175"/>
      <c r="B197" s="175"/>
    </row>
    <row r="210" ht="37.5" customHeight="1"/>
    <row r="211" ht="37.5" customHeight="1"/>
    <row r="212" ht="37.5" customHeight="1"/>
    <row r="214" ht="26.25" customHeight="1"/>
  </sheetData>
  <sheetProtection algorithmName="SHA-512" hashValue="3ehDVVx6FCyrZ9a6cKbVHMu5M9CJRTTA8jePau9zY125/PDeqkELcQntEXnalEl7FxQ8ZnB0rcfe0FB2dCqcFA==" saltValue="F06B5CgvuS9IzJIfspR0Gw==" spinCount="100000" sheet="1" formatCells="0"/>
  <mergeCells count="40">
    <mergeCell ref="AS80:AT80"/>
    <mergeCell ref="AS100:AT100"/>
    <mergeCell ref="AV100:AW100"/>
    <mergeCell ref="C9:C59"/>
    <mergeCell ref="E55:E59"/>
    <mergeCell ref="C62:C64"/>
    <mergeCell ref="E74:E85"/>
    <mergeCell ref="C86:C90"/>
    <mergeCell ref="C91:C106"/>
    <mergeCell ref="C70:C85"/>
    <mergeCell ref="AS10:AY10"/>
    <mergeCell ref="E9:E12"/>
    <mergeCell ref="E13:E16"/>
    <mergeCell ref="E17:E20"/>
    <mergeCell ref="E21:E24"/>
    <mergeCell ref="E47:E50"/>
    <mergeCell ref="E51:E54"/>
    <mergeCell ref="AS53:AT53"/>
    <mergeCell ref="AU53:AV53"/>
    <mergeCell ref="AS68:AT68"/>
    <mergeCell ref="AV68:AW68"/>
    <mergeCell ref="AB7:AC7"/>
    <mergeCell ref="S7:S8"/>
    <mergeCell ref="D7:E7"/>
    <mergeCell ref="F7:G7"/>
    <mergeCell ref="I7:I8"/>
    <mergeCell ref="T7:T8"/>
    <mergeCell ref="J7:J8"/>
    <mergeCell ref="M7:M8"/>
    <mergeCell ref="K7:L8"/>
    <mergeCell ref="H7:H8"/>
    <mergeCell ref="R7:R8"/>
    <mergeCell ref="E35:E38"/>
    <mergeCell ref="E39:E42"/>
    <mergeCell ref="N7:O8"/>
    <mergeCell ref="P7:Q8"/>
    <mergeCell ref="E43:E46"/>
    <mergeCell ref="E25:E26"/>
    <mergeCell ref="E27:E30"/>
    <mergeCell ref="E31:E34"/>
  </mergeCells>
  <phoneticPr fontId="2"/>
  <dataValidations count="11">
    <dataValidation type="list" allowBlank="1" showInputMessage="1" showErrorMessage="1" sqref="D5" xr:uid="{17053C3F-7E87-4AF9-8F7E-DF77FBFE3212}">
      <formula1>$Y$3:$Y$4</formula1>
    </dataValidation>
    <dataValidation type="list" showInputMessage="1" showErrorMessage="1" sqref="G9:G12" xr:uid="{1CFC15FF-C4E5-4353-85FA-2F0F678F0A9F}">
      <formula1>$AS$11:$AS$38</formula1>
    </dataValidation>
    <dataValidation showInputMessage="1" showErrorMessage="1" sqref="G25:G26" xr:uid="{3E95A8D1-FD4E-491A-AE98-EF84CA6DD842}"/>
    <dataValidation type="list" showInputMessage="1" showErrorMessage="1" sqref="G13:G16" xr:uid="{19253925-8F19-4844-928C-33D7C954919A}">
      <formula1>$AS$54:$AS$67</formula1>
    </dataValidation>
    <dataValidation type="list" showInputMessage="1" showErrorMessage="1" sqref="G17:G20" xr:uid="{6A0C3CD1-1A91-4F75-9F6A-2671335FCF26}">
      <formula1>$AU$54:$AU$65</formula1>
    </dataValidation>
    <dataValidation type="list" showInputMessage="1" showErrorMessage="1" sqref="G21:G24" xr:uid="{7E4AE1FE-D5CB-49D9-845E-6B24AF2E56E3}">
      <formula1>$AS$70:$AS$79</formula1>
    </dataValidation>
    <dataValidation type="list" showInputMessage="1" showErrorMessage="1" sqref="G27:G30" xr:uid="{D7F707DE-7474-4A5E-AEC7-2B754CC36E33}">
      <formula1>$AV$70:$AV$98</formula1>
    </dataValidation>
    <dataValidation type="list" showInputMessage="1" showErrorMessage="1" sqref="G35:G38" xr:uid="{7BCE09DC-2F36-4FED-BE2E-4077B6B6208F}">
      <formula1>$AS$82:$AS$89</formula1>
    </dataValidation>
    <dataValidation type="list" showInputMessage="1" showErrorMessage="1" sqref="G39:G42" xr:uid="{6A028D6A-27F6-4DF2-9B47-8E2007F74E30}">
      <formula1>$AS$101:$AS$133</formula1>
    </dataValidation>
    <dataValidation type="list" showInputMessage="1" showErrorMessage="1" sqref="G43:G54" xr:uid="{D231168B-7721-4D40-8320-5DBCB6B03A11}">
      <formula1>$AQ$21:$AQ$39</formula1>
    </dataValidation>
    <dataValidation type="list" showInputMessage="1" showErrorMessage="1" sqref="G55:G59" xr:uid="{2F4953FB-A6DA-49C9-9879-E56974AA54C2}">
      <formula1>$AV$102:$AV$135</formula1>
    </dataValidation>
  </dataValidations>
  <printOptions horizontalCentered="1" verticalCentered="1"/>
  <pageMargins left="0.39370078740157483" right="0.39370078740157483" top="0.55118110236220474" bottom="0.47244094488188981" header="0.39370078740157483" footer="0.23622047244094491"/>
  <pageSetup paperSize="9" scale="75" fitToHeight="0" orientation="landscape" horizontalDpi="300" verticalDpi="300" r:id="rId1"/>
  <headerFooter alignWithMargins="0">
    <oddFooter>&amp;CN&amp;Y2&amp;YO　&amp;P / &amp;N ページ</oddFooter>
  </headerFooter>
  <rowBreaks count="3" manualBreakCount="3">
    <brk id="50" max="30" man="1"/>
    <brk id="80" max="30" man="1"/>
    <brk id="110" max="19" man="1"/>
  </rowBreaks>
  <colBreaks count="1" manualBreakCount="1">
    <brk id="20" max="212"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48FB4-B86C-4E4C-B8E7-9CF49F838B7D}">
  <sheetPr codeName="Sheet5">
    <pageSetUpPr fitToPage="1"/>
  </sheetPr>
  <dimension ref="A1:AD55"/>
  <sheetViews>
    <sheetView view="pageBreakPreview" topLeftCell="C1" zoomScale="80" zoomScaleNormal="85" zoomScaleSheetLayoutView="80" workbookViewId="0">
      <pane ySplit="8" topLeftCell="A9" activePane="bottomLeft" state="frozen"/>
      <selection activeCell="I10" sqref="I10"/>
      <selection pane="bottomLeft" activeCell="C1" sqref="C1"/>
    </sheetView>
  </sheetViews>
  <sheetFormatPr defaultColWidth="9" defaultRowHeight="15" customHeight="1"/>
  <cols>
    <col min="1" max="1" width="9.36328125" style="3" hidden="1" customWidth="1"/>
    <col min="2" max="2" width="21.26953125" style="3" hidden="1" customWidth="1"/>
    <col min="3" max="3" width="48" style="3" customWidth="1"/>
    <col min="4" max="4" width="10.90625" style="3" hidden="1" customWidth="1"/>
    <col min="5" max="5" width="32.6328125" style="3" customWidth="1"/>
    <col min="6" max="6" width="4.453125" style="3" hidden="1" customWidth="1"/>
    <col min="7" max="7" width="28.36328125" style="3" customWidth="1"/>
    <col min="8" max="8" width="18.90625" style="3" hidden="1" customWidth="1"/>
    <col min="9" max="9" width="11.453125" style="4" customWidth="1"/>
    <col min="10" max="10" width="4.7265625" style="3"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9.26953125" style="4" customWidth="1"/>
    <col min="20" max="20" width="17.26953125" style="4" customWidth="1"/>
    <col min="21" max="24" width="9" style="3" hidden="1" customWidth="1"/>
    <col min="25" max="25" width="7" style="15" hidden="1" customWidth="1"/>
    <col min="26" max="26" width="9" style="15" hidden="1" customWidth="1"/>
    <col min="27" max="29" width="9" style="16" hidden="1" customWidth="1"/>
    <col min="30" max="30" width="5.08984375" style="3" customWidth="1"/>
    <col min="31" max="16384" width="9" style="3"/>
  </cols>
  <sheetData>
    <row r="1" spans="1:29" ht="14">
      <c r="A1" s="2"/>
      <c r="C1" s="2" t="s">
        <v>328</v>
      </c>
    </row>
    <row r="2" spans="1:29" ht="15" customHeight="1">
      <c r="A2" s="2"/>
      <c r="C2" s="2" t="s">
        <v>87</v>
      </c>
    </row>
    <row r="3" spans="1:29" ht="15" customHeight="1">
      <c r="Y3" s="16" t="s">
        <v>51</v>
      </c>
    </row>
    <row r="4" spans="1:29" ht="15" customHeight="1">
      <c r="A4" s="67" t="s">
        <v>53</v>
      </c>
      <c r="B4" s="67" t="s">
        <v>321</v>
      </c>
      <c r="C4" s="124"/>
      <c r="D4" s="17" t="s">
        <v>54</v>
      </c>
      <c r="E4" s="67" t="s">
        <v>55</v>
      </c>
      <c r="Y4" s="16" t="s">
        <v>52</v>
      </c>
    </row>
    <row r="5" spans="1:29" ht="15" customHeight="1">
      <c r="A5" s="66">
        <f>報告書!T1</f>
        <v>0</v>
      </c>
      <c r="B5" s="66">
        <f>報告書!T2</f>
        <v>0</v>
      </c>
      <c r="C5" s="130"/>
      <c r="D5" s="68" t="s">
        <v>322</v>
      </c>
      <c r="E5" s="69" t="str">
        <f>'別紙-第1項現況'!D3&amp;"年度"</f>
        <v>2025年度</v>
      </c>
      <c r="S5" s="43" t="s">
        <v>408</v>
      </c>
    </row>
    <row r="6" spans="1:29" ht="15" customHeight="1">
      <c r="S6" s="136" t="s">
        <v>409</v>
      </c>
    </row>
    <row r="7" spans="1:29" ht="15" customHeight="1">
      <c r="B7" s="86"/>
      <c r="C7" s="5" t="s">
        <v>86</v>
      </c>
      <c r="D7" s="1284" t="s">
        <v>47</v>
      </c>
      <c r="E7" s="1285"/>
      <c r="F7" s="1379" t="s">
        <v>50</v>
      </c>
      <c r="G7" s="1380"/>
      <c r="H7" s="1288" t="s">
        <v>50</v>
      </c>
      <c r="I7" s="1269" t="s">
        <v>35</v>
      </c>
      <c r="J7" s="1287" t="s">
        <v>36</v>
      </c>
      <c r="K7" s="1290" t="s">
        <v>37</v>
      </c>
      <c r="L7" s="1291"/>
      <c r="M7" s="1268" t="s">
        <v>38</v>
      </c>
      <c r="N7" s="1290" t="s">
        <v>39</v>
      </c>
      <c r="O7" s="1291"/>
      <c r="P7" s="1290" t="s">
        <v>40</v>
      </c>
      <c r="Q7" s="1291"/>
      <c r="R7" s="1268" t="s">
        <v>41</v>
      </c>
      <c r="S7" s="1268" t="s">
        <v>42</v>
      </c>
      <c r="T7" s="1268" t="s">
        <v>43</v>
      </c>
    </row>
    <row r="8" spans="1:29" ht="15" customHeight="1">
      <c r="A8" s="1" t="s">
        <v>56</v>
      </c>
      <c r="B8" s="81" t="s">
        <v>44</v>
      </c>
      <c r="C8" s="5" t="s">
        <v>45</v>
      </c>
      <c r="D8" s="119" t="s">
        <v>57</v>
      </c>
      <c r="E8" s="5" t="s">
        <v>34</v>
      </c>
      <c r="F8" s="901"/>
      <c r="G8" s="907"/>
      <c r="H8" s="1289"/>
      <c r="I8" s="1269"/>
      <c r="J8" s="1287"/>
      <c r="K8" s="1292"/>
      <c r="L8" s="1293"/>
      <c r="M8" s="1269"/>
      <c r="N8" s="1292"/>
      <c r="O8" s="1293"/>
      <c r="P8" s="1292"/>
      <c r="Q8" s="1293"/>
      <c r="R8" s="1269"/>
      <c r="S8" s="1269"/>
      <c r="T8" s="1269"/>
    </row>
    <row r="9" spans="1:29" ht="15" customHeight="1">
      <c r="A9" s="22"/>
      <c r="B9" s="84"/>
      <c r="C9" s="1339" t="s">
        <v>22</v>
      </c>
      <c r="D9" s="650"/>
      <c r="E9" s="1349"/>
      <c r="F9" s="118"/>
      <c r="G9" s="73" t="s">
        <v>24</v>
      </c>
      <c r="H9" s="73"/>
      <c r="I9" s="18"/>
      <c r="J9" s="8" t="s">
        <v>74</v>
      </c>
      <c r="K9" s="9"/>
      <c r="L9" s="19"/>
      <c r="M9" s="57" t="s">
        <v>460</v>
      </c>
      <c r="N9" s="9"/>
      <c r="O9" s="19"/>
      <c r="P9" s="77"/>
      <c r="Q9" s="19">
        <v>17</v>
      </c>
      <c r="R9" s="1370">
        <f>I9*Q9-I10*Q10</f>
        <v>0</v>
      </c>
      <c r="S9" s="1370">
        <v>12400</v>
      </c>
      <c r="T9" s="1372">
        <f>IF(ISERROR(R9*S9),"",ROUND(R9*S9,1))</f>
        <v>0</v>
      </c>
      <c r="AA9" s="16" t="s">
        <v>46</v>
      </c>
      <c r="AB9" s="16" t="s">
        <v>46</v>
      </c>
      <c r="AC9" s="16">
        <v>1.0999999999999999E-2</v>
      </c>
    </row>
    <row r="10" spans="1:29" ht="30" customHeight="1">
      <c r="A10" s="22"/>
      <c r="B10" s="84"/>
      <c r="C10" s="1378"/>
      <c r="D10" s="650"/>
      <c r="E10" s="1351"/>
      <c r="F10" s="118"/>
      <c r="G10" s="73" t="s">
        <v>407</v>
      </c>
      <c r="H10" s="73"/>
      <c r="I10" s="18"/>
      <c r="J10" s="8" t="s">
        <v>74</v>
      </c>
      <c r="K10" s="9"/>
      <c r="L10" s="19"/>
      <c r="M10" s="57"/>
      <c r="N10" s="9"/>
      <c r="O10" s="19"/>
      <c r="P10" s="77"/>
      <c r="Q10" s="19">
        <v>1000</v>
      </c>
      <c r="R10" s="1371"/>
      <c r="S10" s="1371"/>
      <c r="T10" s="1373"/>
    </row>
    <row r="11" spans="1:29" ht="15" customHeight="1">
      <c r="A11" s="22"/>
      <c r="B11" s="84"/>
      <c r="C11" s="753" t="s">
        <v>23</v>
      </c>
      <c r="D11" s="650"/>
      <c r="E11" s="652"/>
      <c r="F11" s="118"/>
      <c r="G11" s="73" t="s">
        <v>29</v>
      </c>
      <c r="H11" s="73"/>
      <c r="I11" s="18"/>
      <c r="J11" s="8" t="s">
        <v>74</v>
      </c>
      <c r="K11" s="9"/>
      <c r="L11" s="19"/>
      <c r="M11" s="57" t="s">
        <v>460</v>
      </c>
      <c r="N11" s="9"/>
      <c r="O11" s="19"/>
      <c r="P11" s="9"/>
      <c r="Q11" s="101">
        <v>3.5</v>
      </c>
      <c r="R11" s="159">
        <f t="shared" ref="R11:R23" si="0">IF(ISERROR(I11*Q11),"",ROUND(I11*Q11,1))</f>
        <v>0</v>
      </c>
      <c r="S11" s="131"/>
      <c r="T11" s="159">
        <f>IF(ISERROR(R11*S11),"",ROUND(R11*S11,1))</f>
        <v>0</v>
      </c>
      <c r="AA11" s="16" t="s">
        <v>46</v>
      </c>
      <c r="AB11" s="16" t="s">
        <v>46</v>
      </c>
      <c r="AC11" s="16">
        <v>4.8999999999999998E-3</v>
      </c>
    </row>
    <row r="12" spans="1:29" ht="15" customHeight="1">
      <c r="A12" s="22"/>
      <c r="B12" s="84"/>
      <c r="C12" s="753" t="s">
        <v>2089</v>
      </c>
      <c r="D12" s="650"/>
      <c r="E12" s="652"/>
      <c r="F12" s="118"/>
      <c r="G12" s="73" t="s">
        <v>2090</v>
      </c>
      <c r="H12" s="73"/>
      <c r="I12" s="18"/>
      <c r="J12" s="8" t="s">
        <v>74</v>
      </c>
      <c r="K12" s="9"/>
      <c r="L12" s="19"/>
      <c r="M12" s="57" t="s">
        <v>298</v>
      </c>
      <c r="N12" s="9"/>
      <c r="O12" s="19"/>
      <c r="P12" s="9"/>
      <c r="Q12" s="101">
        <v>1000</v>
      </c>
      <c r="R12" s="159">
        <f>IF(ISERROR(I12*Q12),"",ROUND(I12*Q12,1))</f>
        <v>0</v>
      </c>
      <c r="S12" s="131"/>
      <c r="T12" s="159">
        <f>IF(ISERROR(R12*S12),"",ROUND(R12*S12,1))</f>
        <v>0</v>
      </c>
      <c r="AA12" s="16" t="s">
        <v>46</v>
      </c>
      <c r="AB12" s="16" t="s">
        <v>46</v>
      </c>
      <c r="AC12" s="16">
        <v>4.8999999999999998E-3</v>
      </c>
    </row>
    <row r="13" spans="1:29" ht="15" customHeight="1">
      <c r="A13" s="22"/>
      <c r="B13" s="84"/>
      <c r="C13" s="1339" t="s">
        <v>2091</v>
      </c>
      <c r="D13" s="650"/>
      <c r="E13" s="1349" t="s">
        <v>2094</v>
      </c>
      <c r="F13" s="118"/>
      <c r="G13" s="73" t="s">
        <v>2090</v>
      </c>
      <c r="H13" s="73"/>
      <c r="I13" s="18"/>
      <c r="J13" s="8" t="s">
        <v>74</v>
      </c>
      <c r="K13" s="9"/>
      <c r="L13" s="19"/>
      <c r="M13" s="57" t="s">
        <v>298</v>
      </c>
      <c r="N13" s="9"/>
      <c r="O13" s="19"/>
      <c r="P13" s="77"/>
      <c r="Q13" s="19">
        <v>400</v>
      </c>
      <c r="R13" s="1370">
        <f>I13*Q13-I14*Q14</f>
        <v>0</v>
      </c>
      <c r="S13" s="1376"/>
      <c r="T13" s="1372">
        <f>IF(ISERROR(R13*S13),"",ROUND(R13*S13,1))</f>
        <v>0</v>
      </c>
      <c r="AA13" s="16" t="s">
        <v>46</v>
      </c>
      <c r="AB13" s="16" t="s">
        <v>46</v>
      </c>
      <c r="AC13" s="16">
        <v>1.0999999999999999E-2</v>
      </c>
    </row>
    <row r="14" spans="1:29" ht="13.5" customHeight="1">
      <c r="A14" s="22"/>
      <c r="B14" s="84"/>
      <c r="C14" s="1345"/>
      <c r="D14" s="650"/>
      <c r="E14" s="1351"/>
      <c r="F14" s="118"/>
      <c r="G14" s="73" t="s">
        <v>497</v>
      </c>
      <c r="H14" s="73"/>
      <c r="I14" s="18"/>
      <c r="J14" s="8" t="s">
        <v>74</v>
      </c>
      <c r="K14" s="9"/>
      <c r="L14" s="19"/>
      <c r="M14" s="57"/>
      <c r="N14" s="9"/>
      <c r="O14" s="19"/>
      <c r="P14" s="77"/>
      <c r="Q14" s="19">
        <v>1000</v>
      </c>
      <c r="R14" s="1371"/>
      <c r="S14" s="1377"/>
      <c r="T14" s="1373"/>
    </row>
    <row r="15" spans="1:29" ht="15" customHeight="1">
      <c r="A15" s="22"/>
      <c r="B15" s="84"/>
      <c r="C15" s="1345"/>
      <c r="D15" s="650"/>
      <c r="E15" s="1349" t="s">
        <v>2095</v>
      </c>
      <c r="F15" s="118"/>
      <c r="G15" s="73" t="s">
        <v>2090</v>
      </c>
      <c r="H15" s="73"/>
      <c r="I15" s="18"/>
      <c r="J15" s="8" t="s">
        <v>74</v>
      </c>
      <c r="K15" s="9"/>
      <c r="L15" s="19"/>
      <c r="M15" s="57" t="s">
        <v>298</v>
      </c>
      <c r="N15" s="9"/>
      <c r="O15" s="19"/>
      <c r="P15" s="77"/>
      <c r="Q15" s="19">
        <v>200</v>
      </c>
      <c r="R15" s="1370">
        <f>I15*Q15-I16*Q16</f>
        <v>0</v>
      </c>
      <c r="S15" s="1376"/>
      <c r="T15" s="1372">
        <f>IF(ISERROR(R15*S15),"",ROUND(R15*S15,1))</f>
        <v>0</v>
      </c>
      <c r="AA15" s="16" t="s">
        <v>46</v>
      </c>
      <c r="AB15" s="16" t="s">
        <v>46</v>
      </c>
      <c r="AC15" s="16">
        <v>1.0999999999999999E-2</v>
      </c>
    </row>
    <row r="16" spans="1:29" ht="14.25" customHeight="1">
      <c r="A16" s="22"/>
      <c r="B16" s="84"/>
      <c r="C16" s="1345"/>
      <c r="D16" s="650"/>
      <c r="E16" s="1351"/>
      <c r="F16" s="118"/>
      <c r="G16" s="73" t="s">
        <v>497</v>
      </c>
      <c r="H16" s="73"/>
      <c r="I16" s="18"/>
      <c r="J16" s="8" t="s">
        <v>74</v>
      </c>
      <c r="K16" s="9"/>
      <c r="L16" s="19"/>
      <c r="M16" s="57"/>
      <c r="N16" s="9"/>
      <c r="O16" s="19"/>
      <c r="P16" s="77"/>
      <c r="Q16" s="19">
        <v>1000</v>
      </c>
      <c r="R16" s="1371"/>
      <c r="S16" s="1377"/>
      <c r="T16" s="1373"/>
    </row>
    <row r="17" spans="1:29" ht="15" customHeight="1">
      <c r="A17" s="22"/>
      <c r="B17" s="84"/>
      <c r="C17" s="1340"/>
      <c r="D17" s="650"/>
      <c r="E17" s="1349" t="s">
        <v>2203</v>
      </c>
      <c r="F17" s="118"/>
      <c r="G17" s="73" t="s">
        <v>2204</v>
      </c>
      <c r="H17" s="73"/>
      <c r="I17" s="18"/>
      <c r="J17" s="8" t="s">
        <v>74</v>
      </c>
      <c r="K17" s="9"/>
      <c r="L17" s="19"/>
      <c r="M17" s="57" t="s">
        <v>298</v>
      </c>
      <c r="N17" s="9"/>
      <c r="O17" s="19"/>
      <c r="P17" s="77"/>
      <c r="Q17" s="19">
        <v>200</v>
      </c>
      <c r="R17" s="1370">
        <f>I17*Q17-I18*Q18</f>
        <v>0</v>
      </c>
      <c r="S17" s="1370">
        <v>12400</v>
      </c>
      <c r="T17" s="1372">
        <f>IF(ISERROR(R17*S17),"",ROUND(R17*S17,1))</f>
        <v>0</v>
      </c>
      <c r="AA17" s="16" t="s">
        <v>46</v>
      </c>
      <c r="AB17" s="16" t="s">
        <v>46</v>
      </c>
      <c r="AC17" s="16">
        <v>1.0999999999999999E-2</v>
      </c>
    </row>
    <row r="18" spans="1:29" ht="14.25" customHeight="1">
      <c r="A18" s="22"/>
      <c r="B18" s="84"/>
      <c r="C18" s="1341"/>
      <c r="D18" s="650"/>
      <c r="E18" s="1351"/>
      <c r="F18" s="118"/>
      <c r="G18" s="73" t="s">
        <v>25</v>
      </c>
      <c r="H18" s="73"/>
      <c r="I18" s="18"/>
      <c r="J18" s="8" t="s">
        <v>74</v>
      </c>
      <c r="K18" s="9"/>
      <c r="L18" s="19"/>
      <c r="M18" s="57"/>
      <c r="N18" s="9"/>
      <c r="O18" s="19"/>
      <c r="P18" s="77"/>
      <c r="Q18" s="19">
        <v>1000</v>
      </c>
      <c r="R18" s="1371"/>
      <c r="S18" s="1371"/>
      <c r="T18" s="1373"/>
    </row>
    <row r="19" spans="1:29" ht="15" customHeight="1">
      <c r="A19" s="23"/>
      <c r="B19" s="70"/>
      <c r="C19" s="1339" t="s">
        <v>2159</v>
      </c>
      <c r="D19" s="650"/>
      <c r="E19" s="651" t="s">
        <v>26</v>
      </c>
      <c r="F19" s="118"/>
      <c r="G19" s="73" t="s">
        <v>28</v>
      </c>
      <c r="H19" s="73"/>
      <c r="I19" s="18"/>
      <c r="J19" s="8" t="s">
        <v>74</v>
      </c>
      <c r="K19" s="9"/>
      <c r="L19" s="19"/>
      <c r="M19" s="57" t="s">
        <v>460</v>
      </c>
      <c r="N19" s="9"/>
      <c r="O19" s="19"/>
      <c r="P19" s="9"/>
      <c r="Q19" s="101">
        <v>1</v>
      </c>
      <c r="R19" s="159">
        <f t="shared" si="0"/>
        <v>0</v>
      </c>
      <c r="S19" s="131"/>
      <c r="T19" s="159">
        <f t="shared" ref="T19:T24" si="1">IF(ISERROR(R19*S19),"",ROUND(R19*S19,1))</f>
        <v>0</v>
      </c>
      <c r="AA19" s="16" t="s">
        <v>46</v>
      </c>
      <c r="AB19" s="16" t="s">
        <v>46</v>
      </c>
      <c r="AC19" s="16">
        <v>5.0000000000000001E-4</v>
      </c>
    </row>
    <row r="20" spans="1:29" ht="27" customHeight="1">
      <c r="A20" s="27"/>
      <c r="B20" s="82"/>
      <c r="C20" s="1340"/>
      <c r="D20" s="650"/>
      <c r="E20" s="653" t="s">
        <v>27</v>
      </c>
      <c r="F20" s="118"/>
      <c r="G20" s="73" t="s">
        <v>28</v>
      </c>
      <c r="H20" s="73"/>
      <c r="I20" s="18"/>
      <c r="J20" s="8" t="s">
        <v>74</v>
      </c>
      <c r="K20" s="9"/>
      <c r="L20" s="19"/>
      <c r="M20" s="57" t="s">
        <v>460</v>
      </c>
      <c r="N20" s="9"/>
      <c r="O20" s="19"/>
      <c r="P20" s="9"/>
      <c r="Q20" s="101">
        <v>2</v>
      </c>
      <c r="R20" s="159">
        <f t="shared" si="0"/>
        <v>0</v>
      </c>
      <c r="S20" s="131"/>
      <c r="T20" s="159">
        <f t="shared" si="1"/>
        <v>0</v>
      </c>
      <c r="AA20" s="16" t="s">
        <v>46</v>
      </c>
      <c r="AB20" s="16" t="s">
        <v>46</v>
      </c>
      <c r="AC20" s="16">
        <v>1.9E-3</v>
      </c>
    </row>
    <row r="21" spans="1:29" ht="15" customHeight="1">
      <c r="A21" s="23"/>
      <c r="B21" s="70"/>
      <c r="C21" s="1340"/>
      <c r="D21" s="650"/>
      <c r="E21" s="651" t="s">
        <v>30</v>
      </c>
      <c r="F21" s="75"/>
      <c r="G21" s="123" t="s">
        <v>2096</v>
      </c>
      <c r="H21" s="75"/>
      <c r="I21" s="18"/>
      <c r="J21" s="75" t="s">
        <v>32</v>
      </c>
      <c r="K21" s="9"/>
      <c r="L21" s="19"/>
      <c r="M21" s="57" t="s">
        <v>482</v>
      </c>
      <c r="N21" s="9"/>
      <c r="O21" s="19"/>
      <c r="P21" s="9"/>
      <c r="Q21" s="101">
        <v>6.2E-4</v>
      </c>
      <c r="R21" s="159">
        <f t="shared" si="0"/>
        <v>0</v>
      </c>
      <c r="S21" s="131"/>
      <c r="T21" s="159">
        <f t="shared" si="1"/>
        <v>0</v>
      </c>
      <c r="AA21" s="16" t="s">
        <v>46</v>
      </c>
      <c r="AB21" s="16" t="s">
        <v>46</v>
      </c>
      <c r="AC21" s="16">
        <v>3.0000000000000001E-3</v>
      </c>
    </row>
    <row r="22" spans="1:29" ht="15" customHeight="1">
      <c r="A22" s="27"/>
      <c r="B22" s="82"/>
      <c r="C22" s="1341"/>
      <c r="D22" s="643"/>
      <c r="E22" s="656" t="s">
        <v>31</v>
      </c>
      <c r="F22" s="121"/>
      <c r="G22" s="123" t="s">
        <v>2096</v>
      </c>
      <c r="H22" s="75"/>
      <c r="I22" s="18"/>
      <c r="J22" s="75" t="s">
        <v>32</v>
      </c>
      <c r="K22" s="9"/>
      <c r="L22" s="19"/>
      <c r="M22" s="57" t="s">
        <v>482</v>
      </c>
      <c r="N22" s="9"/>
      <c r="O22" s="19"/>
      <c r="P22" s="9"/>
      <c r="Q22" s="101">
        <v>1E-3</v>
      </c>
      <c r="R22" s="159">
        <f t="shared" si="0"/>
        <v>0</v>
      </c>
      <c r="S22" s="131"/>
      <c r="T22" s="159">
        <f t="shared" si="1"/>
        <v>0</v>
      </c>
      <c r="AA22" s="16" t="s">
        <v>46</v>
      </c>
      <c r="AB22" s="16" t="s">
        <v>46</v>
      </c>
      <c r="AC22" s="16">
        <v>0.01</v>
      </c>
    </row>
    <row r="23" spans="1:29" ht="30" customHeight="1">
      <c r="A23" s="21"/>
      <c r="B23" s="83"/>
      <c r="C23" s="753" t="s">
        <v>2097</v>
      </c>
      <c r="D23" s="650"/>
      <c r="E23" s="653" t="s">
        <v>27</v>
      </c>
      <c r="F23" s="118"/>
      <c r="G23" s="73" t="s">
        <v>2098</v>
      </c>
      <c r="H23" s="73"/>
      <c r="I23" s="18"/>
      <c r="J23" s="8" t="s">
        <v>74</v>
      </c>
      <c r="K23" s="9"/>
      <c r="L23" s="19"/>
      <c r="M23" s="57" t="s">
        <v>482</v>
      </c>
      <c r="N23" s="9"/>
      <c r="O23" s="19"/>
      <c r="P23" s="9"/>
      <c r="Q23" s="101">
        <v>20</v>
      </c>
      <c r="R23" s="159">
        <f t="shared" si="0"/>
        <v>0</v>
      </c>
      <c r="S23" s="131"/>
      <c r="T23" s="159">
        <f t="shared" si="1"/>
        <v>0</v>
      </c>
      <c r="AA23" s="16" t="s">
        <v>46</v>
      </c>
      <c r="AB23" s="16" t="s">
        <v>46</v>
      </c>
      <c r="AC23" s="16">
        <v>0.01</v>
      </c>
    </row>
    <row r="24" spans="1:29" ht="15" customHeight="1">
      <c r="A24" s="22"/>
      <c r="B24" s="84"/>
      <c r="C24" s="1339" t="s">
        <v>2099</v>
      </c>
      <c r="D24" s="650"/>
      <c r="E24" s="1368" t="s">
        <v>27</v>
      </c>
      <c r="F24" s="118"/>
      <c r="G24" s="73" t="s">
        <v>2101</v>
      </c>
      <c r="H24" s="73"/>
      <c r="I24" s="18"/>
      <c r="J24" s="8" t="s">
        <v>74</v>
      </c>
      <c r="K24" s="9"/>
      <c r="L24" s="19"/>
      <c r="M24" s="57" t="s">
        <v>482</v>
      </c>
      <c r="N24" s="9"/>
      <c r="O24" s="19"/>
      <c r="P24" s="9"/>
      <c r="Q24" s="101">
        <v>1000</v>
      </c>
      <c r="R24" s="1372">
        <f>I24*Q24+I25*Q25</f>
        <v>0</v>
      </c>
      <c r="S24" s="1374"/>
      <c r="T24" s="1372">
        <f t="shared" si="1"/>
        <v>0</v>
      </c>
      <c r="AA24" s="16" t="s">
        <v>46</v>
      </c>
      <c r="AB24" s="16" t="s">
        <v>46</v>
      </c>
      <c r="AC24" s="16">
        <v>1</v>
      </c>
    </row>
    <row r="25" spans="1:29" ht="15" customHeight="1">
      <c r="A25" s="22"/>
      <c r="B25" s="84"/>
      <c r="C25" s="1345"/>
      <c r="D25" s="650"/>
      <c r="E25" s="1369"/>
      <c r="F25" s="118"/>
      <c r="G25" s="73" t="s">
        <v>2100</v>
      </c>
      <c r="H25" s="73"/>
      <c r="I25" s="18"/>
      <c r="J25" s="8" t="s">
        <v>74</v>
      </c>
      <c r="K25" s="9"/>
      <c r="L25" s="19"/>
      <c r="M25" s="57"/>
      <c r="N25" s="9"/>
      <c r="O25" s="19"/>
      <c r="P25" s="9"/>
      <c r="Q25" s="101">
        <v>10</v>
      </c>
      <c r="R25" s="1373"/>
      <c r="S25" s="1375"/>
      <c r="T25" s="1373"/>
    </row>
    <row r="26" spans="1:29" ht="15" customHeight="1">
      <c r="A26" s="22"/>
      <c r="B26" s="84"/>
      <c r="C26" s="1340"/>
      <c r="D26" s="650"/>
      <c r="E26" s="1368" t="s">
        <v>2102</v>
      </c>
      <c r="F26" s="118"/>
      <c r="G26" s="73" t="s">
        <v>2101</v>
      </c>
      <c r="H26" s="73"/>
      <c r="I26" s="18"/>
      <c r="J26" s="8" t="s">
        <v>74</v>
      </c>
      <c r="K26" s="9"/>
      <c r="L26" s="19"/>
      <c r="M26" s="57" t="s">
        <v>298</v>
      </c>
      <c r="N26" s="9"/>
      <c r="O26" s="19"/>
      <c r="P26" s="9"/>
      <c r="Q26" s="101">
        <v>1000</v>
      </c>
      <c r="R26" s="1372">
        <f>I26*Q26+I27*Q27</f>
        <v>0</v>
      </c>
      <c r="S26" s="1374"/>
      <c r="T26" s="1372">
        <f>IF(ISERROR(R26*S26),"",ROUND(R26*S26,1))</f>
        <v>0</v>
      </c>
      <c r="AA26" s="16" t="s">
        <v>46</v>
      </c>
      <c r="AB26" s="16" t="s">
        <v>46</v>
      </c>
      <c r="AC26" s="16">
        <v>1</v>
      </c>
    </row>
    <row r="27" spans="1:29" ht="15" customHeight="1">
      <c r="A27" s="22"/>
      <c r="B27" s="84"/>
      <c r="C27" s="1341"/>
      <c r="D27" s="650"/>
      <c r="E27" s="1369"/>
      <c r="F27" s="118"/>
      <c r="G27" s="73" t="s">
        <v>2103</v>
      </c>
      <c r="H27" s="73"/>
      <c r="I27" s="18"/>
      <c r="J27" s="8" t="s">
        <v>32</v>
      </c>
      <c r="K27" s="9"/>
      <c r="L27" s="19"/>
      <c r="M27" s="57"/>
      <c r="N27" s="9"/>
      <c r="O27" s="19"/>
      <c r="P27" s="9"/>
      <c r="Q27" s="101">
        <v>8.0000000000000004E-4</v>
      </c>
      <c r="R27" s="1373"/>
      <c r="S27" s="1375"/>
      <c r="T27" s="1373"/>
    </row>
    <row r="28" spans="1:29" ht="52.5" customHeight="1">
      <c r="A28" s="22"/>
      <c r="B28" s="84"/>
      <c r="C28" s="755" t="s">
        <v>2160</v>
      </c>
      <c r="D28" s="650"/>
      <c r="E28" s="657" t="s">
        <v>2104</v>
      </c>
      <c r="F28" s="118"/>
      <c r="G28" s="73" t="s">
        <v>2105</v>
      </c>
      <c r="H28" s="73"/>
      <c r="I28" s="18"/>
      <c r="J28" s="8" t="s">
        <v>74</v>
      </c>
      <c r="K28" s="9"/>
      <c r="L28" s="19"/>
      <c r="M28" s="57" t="s">
        <v>298</v>
      </c>
      <c r="N28" s="9"/>
      <c r="O28" s="19"/>
      <c r="P28" s="9"/>
      <c r="Q28" s="101">
        <v>1000</v>
      </c>
      <c r="R28" s="632">
        <f>I28*Q28</f>
        <v>0</v>
      </c>
      <c r="S28" s="631"/>
      <c r="T28" s="632">
        <f t="shared" ref="T28:T33" si="2">IF(ISERROR(R28*S28),"",ROUND(R28*S28,1))</f>
        <v>0</v>
      </c>
      <c r="AA28" s="16" t="s">
        <v>46</v>
      </c>
      <c r="AB28" s="16" t="s">
        <v>46</v>
      </c>
      <c r="AC28" s="16">
        <v>1</v>
      </c>
    </row>
    <row r="29" spans="1:29" ht="30" customHeight="1">
      <c r="A29" s="21"/>
      <c r="B29" s="83"/>
      <c r="C29" s="1339" t="s">
        <v>2106</v>
      </c>
      <c r="D29" s="650"/>
      <c r="E29" s="653" t="s">
        <v>2107</v>
      </c>
      <c r="F29" s="118"/>
      <c r="G29" s="73" t="s">
        <v>2090</v>
      </c>
      <c r="H29" s="73"/>
      <c r="I29" s="18"/>
      <c r="J29" s="8" t="s">
        <v>74</v>
      </c>
      <c r="K29" s="9"/>
      <c r="L29" s="19"/>
      <c r="M29" s="57" t="s">
        <v>298</v>
      </c>
      <c r="N29" s="9"/>
      <c r="O29" s="19"/>
      <c r="P29" s="9"/>
      <c r="Q29" s="101">
        <v>1000</v>
      </c>
      <c r="R29" s="159">
        <f>IF(ISERROR(I29*Q29),"",ROUND(I29*Q29,1))</f>
        <v>0</v>
      </c>
      <c r="S29" s="131"/>
      <c r="T29" s="159">
        <f t="shared" si="2"/>
        <v>0</v>
      </c>
      <c r="AA29" s="16" t="s">
        <v>46</v>
      </c>
      <c r="AB29" s="16" t="s">
        <v>46</v>
      </c>
      <c r="AC29" s="16">
        <v>0.01</v>
      </c>
    </row>
    <row r="30" spans="1:29" ht="30" customHeight="1">
      <c r="A30" s="21"/>
      <c r="B30" s="83"/>
      <c r="C30" s="1341"/>
      <c r="D30" s="650"/>
      <c r="E30" s="653" t="s">
        <v>2108</v>
      </c>
      <c r="F30" s="118"/>
      <c r="G30" s="73" t="s">
        <v>2090</v>
      </c>
      <c r="H30" s="73"/>
      <c r="I30" s="18"/>
      <c r="J30" s="8" t="s">
        <v>74</v>
      </c>
      <c r="K30" s="9"/>
      <c r="L30" s="19"/>
      <c r="M30" s="57" t="s">
        <v>298</v>
      </c>
      <c r="N30" s="9"/>
      <c r="O30" s="19"/>
      <c r="P30" s="9"/>
      <c r="Q30" s="101">
        <v>100</v>
      </c>
      <c r="R30" s="159">
        <f>IF(ISERROR(I30*Q30),"",ROUND(I30*Q30,1))</f>
        <v>0</v>
      </c>
      <c r="S30" s="131"/>
      <c r="T30" s="159">
        <f t="shared" si="2"/>
        <v>0</v>
      </c>
    </row>
    <row r="31" spans="1:29" ht="15" customHeight="1">
      <c r="A31" s="22"/>
      <c r="B31" s="84"/>
      <c r="C31" s="730" t="s">
        <v>2110</v>
      </c>
      <c r="D31" s="650"/>
      <c r="E31" s="651"/>
      <c r="F31" s="118"/>
      <c r="G31" s="73" t="s">
        <v>2109</v>
      </c>
      <c r="H31" s="73"/>
      <c r="I31" s="18"/>
      <c r="J31" s="8" t="s">
        <v>74</v>
      </c>
      <c r="K31" s="9"/>
      <c r="L31" s="19"/>
      <c r="M31" s="57" t="s">
        <v>482</v>
      </c>
      <c r="N31" s="9"/>
      <c r="O31" s="19"/>
      <c r="P31" s="9"/>
      <c r="Q31" s="101">
        <v>29</v>
      </c>
      <c r="R31" s="159">
        <f>IF(ISERROR(I31*Q31),"",ROUND(I31*Q31,1))</f>
        <v>0</v>
      </c>
      <c r="S31" s="131"/>
      <c r="T31" s="159">
        <f t="shared" si="2"/>
        <v>0</v>
      </c>
      <c r="AA31" s="16" t="s">
        <v>46</v>
      </c>
      <c r="AB31" s="16" t="s">
        <v>46</v>
      </c>
      <c r="AC31" s="16">
        <v>0.3</v>
      </c>
    </row>
    <row r="32" spans="1:29" ht="15" customHeight="1">
      <c r="A32" s="113"/>
      <c r="B32" s="113"/>
      <c r="C32" s="753" t="s">
        <v>18</v>
      </c>
      <c r="D32" s="650"/>
      <c r="E32" s="651"/>
      <c r="F32" s="117"/>
      <c r="G32" s="75" t="s">
        <v>33</v>
      </c>
      <c r="H32" s="75"/>
      <c r="I32" s="18"/>
      <c r="J32" s="8" t="s">
        <v>74</v>
      </c>
      <c r="K32" s="9"/>
      <c r="L32" s="19"/>
      <c r="M32" s="57"/>
      <c r="N32" s="9"/>
      <c r="O32" s="19"/>
      <c r="P32" s="9"/>
      <c r="Q32" s="101">
        <v>1000</v>
      </c>
      <c r="R32" s="159">
        <f>IF(ISERROR(I32*Q32),"",ROUND(I32*Q32,1))</f>
        <v>0</v>
      </c>
      <c r="S32" s="131"/>
      <c r="T32" s="159">
        <f t="shared" si="2"/>
        <v>0</v>
      </c>
    </row>
    <row r="33" spans="1:30" ht="15" customHeight="1">
      <c r="A33" s="113"/>
      <c r="B33" s="113"/>
      <c r="C33" s="754" t="s">
        <v>2111</v>
      </c>
      <c r="D33" s="658"/>
      <c r="E33" s="659"/>
      <c r="F33" s="114"/>
      <c r="G33" s="115" t="s">
        <v>2112</v>
      </c>
      <c r="H33" s="75"/>
      <c r="I33" s="18"/>
      <c r="J33" s="8" t="s">
        <v>74</v>
      </c>
      <c r="K33" s="9"/>
      <c r="L33" s="19"/>
      <c r="M33" s="57"/>
      <c r="N33" s="9"/>
      <c r="O33" s="19"/>
      <c r="P33" s="9"/>
      <c r="Q33" s="101">
        <v>1000</v>
      </c>
      <c r="R33" s="159">
        <f>IF(ISERROR(I33*Q33),"",ROUND(I33*Q33,1))</f>
        <v>0</v>
      </c>
      <c r="S33" s="131"/>
      <c r="T33" s="159">
        <f t="shared" si="2"/>
        <v>0</v>
      </c>
    </row>
    <row r="34" spans="1:30" ht="15" customHeight="1">
      <c r="L34" s="10"/>
      <c r="M34" s="56"/>
      <c r="Q34" s="10" t="s">
        <v>49</v>
      </c>
      <c r="R34" s="178">
        <f>SUM(R9:R33)</f>
        <v>0</v>
      </c>
      <c r="S34" s="134" t="s">
        <v>378</v>
      </c>
      <c r="T34" s="179">
        <f>SUM(T9:T33)</f>
        <v>0</v>
      </c>
      <c r="AD34" s="80" t="s">
        <v>483</v>
      </c>
    </row>
    <row r="36" spans="1:30" ht="15" customHeight="1">
      <c r="G36" s="133" t="s">
        <v>405</v>
      </c>
      <c r="S36" s="3" t="s">
        <v>377</v>
      </c>
    </row>
    <row r="37" spans="1:30" ht="15" customHeight="1">
      <c r="G37" s="1366" t="s">
        <v>379</v>
      </c>
      <c r="H37" s="1366"/>
      <c r="I37" s="1366"/>
      <c r="J37" s="1366"/>
      <c r="K37" s="1366"/>
      <c r="L37" s="1366"/>
      <c r="M37" s="1366"/>
      <c r="N37" s="1366"/>
      <c r="O37" s="1366"/>
      <c r="P37" s="1366"/>
      <c r="Q37" s="1367" t="s">
        <v>392</v>
      </c>
      <c r="R37" s="1367"/>
      <c r="S37" s="132">
        <v>12400</v>
      </c>
    </row>
    <row r="38" spans="1:30" ht="15" customHeight="1">
      <c r="G38" s="1366" t="s">
        <v>380</v>
      </c>
      <c r="H38" s="1366"/>
      <c r="I38" s="1366"/>
      <c r="J38" s="1366"/>
      <c r="K38" s="1366"/>
      <c r="L38" s="1366"/>
      <c r="M38" s="1366"/>
      <c r="N38" s="1366"/>
      <c r="O38" s="1366"/>
      <c r="P38" s="1366"/>
      <c r="Q38" s="1367" t="s">
        <v>393</v>
      </c>
      <c r="R38" s="1367"/>
      <c r="S38" s="120">
        <v>677</v>
      </c>
    </row>
    <row r="39" spans="1:30" ht="15" customHeight="1">
      <c r="G39" s="1366" t="s">
        <v>381</v>
      </c>
      <c r="H39" s="1366"/>
      <c r="I39" s="1366"/>
      <c r="J39" s="1366"/>
      <c r="K39" s="1366"/>
      <c r="L39" s="1366"/>
      <c r="M39" s="1366"/>
      <c r="N39" s="1366"/>
      <c r="O39" s="1366"/>
      <c r="P39" s="1366"/>
      <c r="Q39" s="1367" t="s">
        <v>394</v>
      </c>
      <c r="R39" s="1367"/>
      <c r="S39" s="120">
        <v>116</v>
      </c>
    </row>
    <row r="40" spans="1:30" ht="15" customHeight="1">
      <c r="G40" s="1366" t="s">
        <v>382</v>
      </c>
      <c r="H40" s="1366"/>
      <c r="I40" s="1366"/>
      <c r="J40" s="1366"/>
      <c r="K40" s="1366"/>
      <c r="L40" s="1366"/>
      <c r="M40" s="1366"/>
      <c r="N40" s="1366"/>
      <c r="O40" s="1366"/>
      <c r="P40" s="1366"/>
      <c r="Q40" s="1367" t="s">
        <v>395</v>
      </c>
      <c r="R40" s="1367"/>
      <c r="S40" s="132">
        <v>3170</v>
      </c>
    </row>
    <row r="41" spans="1:30" ht="15" customHeight="1">
      <c r="G41" s="1366" t="s">
        <v>383</v>
      </c>
      <c r="H41" s="1366"/>
      <c r="I41" s="1366"/>
      <c r="J41" s="1366"/>
      <c r="K41" s="1366"/>
      <c r="L41" s="1366"/>
      <c r="M41" s="1366"/>
      <c r="N41" s="1366"/>
      <c r="O41" s="1366"/>
      <c r="P41" s="1366"/>
      <c r="Q41" s="1367" t="s">
        <v>396</v>
      </c>
      <c r="R41" s="1367"/>
      <c r="S41" s="132">
        <v>1120</v>
      </c>
    </row>
    <row r="42" spans="1:30" ht="15" customHeight="1">
      <c r="G42" s="1366" t="s">
        <v>384</v>
      </c>
      <c r="H42" s="1366"/>
      <c r="I42" s="1366"/>
      <c r="J42" s="1366"/>
      <c r="K42" s="1366"/>
      <c r="L42" s="1366"/>
      <c r="M42" s="1366"/>
      <c r="N42" s="1366"/>
      <c r="O42" s="1366"/>
      <c r="P42" s="1366"/>
      <c r="Q42" s="1367" t="s">
        <v>397</v>
      </c>
      <c r="R42" s="1367"/>
      <c r="S42" s="132">
        <v>1300</v>
      </c>
    </row>
    <row r="43" spans="1:30" ht="15" customHeight="1">
      <c r="G43" s="1366" t="s">
        <v>385</v>
      </c>
      <c r="H43" s="1366"/>
      <c r="I43" s="1366"/>
      <c r="J43" s="1366"/>
      <c r="K43" s="1366"/>
      <c r="L43" s="1366"/>
      <c r="M43" s="1366"/>
      <c r="N43" s="1366"/>
      <c r="O43" s="1366"/>
      <c r="P43" s="1366"/>
      <c r="Q43" s="1367" t="s">
        <v>398</v>
      </c>
      <c r="R43" s="1367"/>
      <c r="S43" s="120">
        <v>328</v>
      </c>
    </row>
    <row r="44" spans="1:30" ht="15" customHeight="1">
      <c r="G44" s="1366" t="s">
        <v>386</v>
      </c>
      <c r="H44" s="1366"/>
      <c r="I44" s="1366"/>
      <c r="J44" s="1366"/>
      <c r="K44" s="1366"/>
      <c r="L44" s="1366"/>
      <c r="M44" s="1366"/>
      <c r="N44" s="1366"/>
      <c r="O44" s="1366"/>
      <c r="P44" s="1366"/>
      <c r="Q44" s="1367" t="s">
        <v>399</v>
      </c>
      <c r="R44" s="1367"/>
      <c r="S44" s="132">
        <v>4800</v>
      </c>
    </row>
    <row r="45" spans="1:30" ht="15" customHeight="1">
      <c r="G45" s="1366" t="s">
        <v>521</v>
      </c>
      <c r="H45" s="1366"/>
      <c r="I45" s="1366"/>
      <c r="J45" s="1366"/>
      <c r="K45" s="1366"/>
      <c r="L45" s="1366"/>
      <c r="M45" s="1366"/>
      <c r="N45" s="1366"/>
      <c r="O45" s="1366"/>
      <c r="P45" s="1366"/>
      <c r="Q45" s="1367" t="s">
        <v>522</v>
      </c>
      <c r="R45" s="1367"/>
      <c r="S45" s="132">
        <v>16</v>
      </c>
    </row>
    <row r="46" spans="1:30" ht="15" customHeight="1">
      <c r="G46" s="1366" t="s">
        <v>387</v>
      </c>
      <c r="H46" s="1366"/>
      <c r="I46" s="1366"/>
      <c r="J46" s="1366"/>
      <c r="K46" s="1366"/>
      <c r="L46" s="1366"/>
      <c r="M46" s="1366"/>
      <c r="N46" s="1366"/>
      <c r="O46" s="1366"/>
      <c r="P46" s="1366"/>
      <c r="Q46" s="1367" t="s">
        <v>400</v>
      </c>
      <c r="R46" s="1367"/>
      <c r="S46" s="120">
        <v>138</v>
      </c>
    </row>
    <row r="47" spans="1:30" ht="15" customHeight="1">
      <c r="G47" s="1366" t="s">
        <v>2113</v>
      </c>
      <c r="H47" s="1366"/>
      <c r="I47" s="1366"/>
      <c r="J47" s="1366"/>
      <c r="K47" s="1366"/>
      <c r="L47" s="1366"/>
      <c r="M47" s="1366"/>
      <c r="N47" s="1366"/>
      <c r="O47" s="1366"/>
      <c r="P47" s="1366"/>
      <c r="Q47" s="1367" t="s">
        <v>2114</v>
      </c>
      <c r="R47" s="1367"/>
      <c r="S47" s="120">
        <v>4</v>
      </c>
    </row>
    <row r="48" spans="1:30" ht="15" customHeight="1">
      <c r="G48" s="1366" t="s">
        <v>388</v>
      </c>
      <c r="H48" s="1366"/>
      <c r="I48" s="1366"/>
      <c r="J48" s="1366"/>
      <c r="K48" s="1366"/>
      <c r="L48" s="1366"/>
      <c r="M48" s="1366"/>
      <c r="N48" s="1366"/>
      <c r="O48" s="1366"/>
      <c r="P48" s="1366"/>
      <c r="Q48" s="1367" t="s">
        <v>401</v>
      </c>
      <c r="R48" s="1367"/>
      <c r="S48" s="132">
        <v>3350</v>
      </c>
    </row>
    <row r="49" spans="7:19" ht="15" customHeight="1">
      <c r="G49" s="1366" t="s">
        <v>389</v>
      </c>
      <c r="H49" s="1366"/>
      <c r="I49" s="1366"/>
      <c r="J49" s="1366"/>
      <c r="K49" s="1366"/>
      <c r="L49" s="1366"/>
      <c r="M49" s="1366"/>
      <c r="N49" s="1366"/>
      <c r="O49" s="1366"/>
      <c r="P49" s="1366"/>
      <c r="Q49" s="1367" t="s">
        <v>402</v>
      </c>
      <c r="R49" s="1367"/>
      <c r="S49" s="132">
        <v>8060</v>
      </c>
    </row>
    <row r="50" spans="7:19" ht="15" customHeight="1">
      <c r="G50" s="1366" t="s">
        <v>523</v>
      </c>
      <c r="H50" s="1366"/>
      <c r="I50" s="1366"/>
      <c r="J50" s="1366"/>
      <c r="K50" s="1366"/>
      <c r="L50" s="1366"/>
      <c r="M50" s="1366"/>
      <c r="N50" s="1366"/>
      <c r="O50" s="1366"/>
      <c r="P50" s="1366"/>
      <c r="Q50" s="1367" t="s">
        <v>524</v>
      </c>
      <c r="R50" s="1367"/>
      <c r="S50" s="132">
        <v>1330</v>
      </c>
    </row>
    <row r="51" spans="7:19" ht="15" customHeight="1">
      <c r="G51" s="1366" t="s">
        <v>525</v>
      </c>
      <c r="H51" s="1366"/>
      <c r="I51" s="1366"/>
      <c r="J51" s="1366"/>
      <c r="K51" s="1366"/>
      <c r="L51" s="1366"/>
      <c r="M51" s="1366"/>
      <c r="N51" s="1366"/>
      <c r="O51" s="1366"/>
      <c r="P51" s="1366"/>
      <c r="Q51" s="1367" t="s">
        <v>526</v>
      </c>
      <c r="R51" s="1367"/>
      <c r="S51" s="132">
        <v>1210</v>
      </c>
    </row>
    <row r="52" spans="7:19" ht="15" customHeight="1">
      <c r="G52" s="1366" t="s">
        <v>390</v>
      </c>
      <c r="H52" s="1366"/>
      <c r="I52" s="1366"/>
      <c r="J52" s="1366"/>
      <c r="K52" s="1366"/>
      <c r="L52" s="1366"/>
      <c r="M52" s="1366"/>
      <c r="N52" s="1366"/>
      <c r="O52" s="1366"/>
      <c r="P52" s="1366"/>
      <c r="Q52" s="1367" t="s">
        <v>403</v>
      </c>
      <c r="R52" s="1367"/>
      <c r="S52" s="120">
        <v>716</v>
      </c>
    </row>
    <row r="53" spans="7:19" ht="15" customHeight="1">
      <c r="G53" s="1366" t="s">
        <v>527</v>
      </c>
      <c r="H53" s="1366"/>
      <c r="I53" s="1366"/>
      <c r="J53" s="1366"/>
      <c r="K53" s="1366"/>
      <c r="L53" s="1366"/>
      <c r="M53" s="1366"/>
      <c r="N53" s="1366"/>
      <c r="O53" s="1366"/>
      <c r="P53" s="1366"/>
      <c r="Q53" s="1367" t="s">
        <v>528</v>
      </c>
      <c r="R53" s="1367"/>
      <c r="S53" s="120">
        <v>858</v>
      </c>
    </row>
    <row r="54" spans="7:19" ht="15" customHeight="1">
      <c r="G54" s="1366" t="s">
        <v>529</v>
      </c>
      <c r="H54" s="1366"/>
      <c r="I54" s="1366"/>
      <c r="J54" s="1366"/>
      <c r="K54" s="1366"/>
      <c r="L54" s="1366"/>
      <c r="M54" s="1366"/>
      <c r="N54" s="1366"/>
      <c r="O54" s="1366"/>
      <c r="P54" s="1366"/>
      <c r="Q54" s="1367" t="s">
        <v>530</v>
      </c>
      <c r="R54" s="1367"/>
      <c r="S54" s="120">
        <v>804</v>
      </c>
    </row>
    <row r="55" spans="7:19" ht="15" customHeight="1">
      <c r="G55" s="1366" t="s">
        <v>391</v>
      </c>
      <c r="H55" s="1366"/>
      <c r="I55" s="1366"/>
      <c r="J55" s="1366"/>
      <c r="K55" s="1366"/>
      <c r="L55" s="1366"/>
      <c r="M55" s="1366"/>
      <c r="N55" s="1366"/>
      <c r="O55" s="1366"/>
      <c r="P55" s="1366"/>
      <c r="Q55" s="1367" t="s">
        <v>404</v>
      </c>
      <c r="R55" s="1367"/>
      <c r="S55" s="132">
        <v>1650</v>
      </c>
    </row>
  </sheetData>
  <sheetProtection password="E4BE" sheet="1" formatCells="0"/>
  <mergeCells count="79">
    <mergeCell ref="T15:T16"/>
    <mergeCell ref="C19:C22"/>
    <mergeCell ref="E13:E14"/>
    <mergeCell ref="R13:R14"/>
    <mergeCell ref="S13:S14"/>
    <mergeCell ref="T13:T14"/>
    <mergeCell ref="R17:R18"/>
    <mergeCell ref="S17:S18"/>
    <mergeCell ref="T17:T18"/>
    <mergeCell ref="C13:C18"/>
    <mergeCell ref="E15:E16"/>
    <mergeCell ref="R15:R16"/>
    <mergeCell ref="G45:P45"/>
    <mergeCell ref="Q45:R45"/>
    <mergeCell ref="G50:P50"/>
    <mergeCell ref="Q50:R50"/>
    <mergeCell ref="G51:P51"/>
    <mergeCell ref="Q51:R51"/>
    <mergeCell ref="G47:P47"/>
    <mergeCell ref="Q47:R47"/>
    <mergeCell ref="T26:T27"/>
    <mergeCell ref="C24:C27"/>
    <mergeCell ref="R24:R25"/>
    <mergeCell ref="S24:S25"/>
    <mergeCell ref="T24:T25"/>
    <mergeCell ref="T9:T10"/>
    <mergeCell ref="T7:T8"/>
    <mergeCell ref="J7:J8"/>
    <mergeCell ref="M7:M8"/>
    <mergeCell ref="K7:L8"/>
    <mergeCell ref="N7:O8"/>
    <mergeCell ref="P7:Q8"/>
    <mergeCell ref="R7:R8"/>
    <mergeCell ref="S7:S8"/>
    <mergeCell ref="D7:E7"/>
    <mergeCell ref="I7:I8"/>
    <mergeCell ref="H7:H8"/>
    <mergeCell ref="E9:E10"/>
    <mergeCell ref="R9:R10"/>
    <mergeCell ref="F7:G8"/>
    <mergeCell ref="C29:C30"/>
    <mergeCell ref="E17:E18"/>
    <mergeCell ref="E26:E27"/>
    <mergeCell ref="S9:S10"/>
    <mergeCell ref="Q39:R39"/>
    <mergeCell ref="R26:R27"/>
    <mergeCell ref="S26:S27"/>
    <mergeCell ref="S15:S16"/>
    <mergeCell ref="Q37:R37"/>
    <mergeCell ref="Q38:R38"/>
    <mergeCell ref="C9:C10"/>
    <mergeCell ref="E24:E25"/>
    <mergeCell ref="G37:P37"/>
    <mergeCell ref="G38:P38"/>
    <mergeCell ref="G39:P39"/>
    <mergeCell ref="G44:P44"/>
    <mergeCell ref="Q44:R44"/>
    <mergeCell ref="Q43:R43"/>
    <mergeCell ref="G41:P41"/>
    <mergeCell ref="G42:P42"/>
    <mergeCell ref="G43:P43"/>
    <mergeCell ref="Q41:R41"/>
    <mergeCell ref="Q42:R42"/>
    <mergeCell ref="G40:P40"/>
    <mergeCell ref="Q40:R40"/>
    <mergeCell ref="G55:P55"/>
    <mergeCell ref="Q55:R55"/>
    <mergeCell ref="G49:P49"/>
    <mergeCell ref="Q49:R49"/>
    <mergeCell ref="G46:P46"/>
    <mergeCell ref="Q46:R46"/>
    <mergeCell ref="G48:P48"/>
    <mergeCell ref="Q48:R48"/>
    <mergeCell ref="G52:P52"/>
    <mergeCell ref="Q52:R52"/>
    <mergeCell ref="G53:P53"/>
    <mergeCell ref="Q53:R53"/>
    <mergeCell ref="G54:P54"/>
    <mergeCell ref="Q54:R54"/>
  </mergeCells>
  <phoneticPr fontId="2"/>
  <dataValidations count="1">
    <dataValidation type="list" allowBlank="1" showInputMessage="1" showErrorMessage="1" sqref="D5" xr:uid="{B4648A1F-1103-493F-9649-6AF3DA7DEDD9}">
      <formula1>$Y$3:$Y$4</formula1>
    </dataValidation>
  </dataValidations>
  <printOptions horizontalCentered="1"/>
  <pageMargins left="0.39370078740157483" right="0.39370078740157483" top="0.39370078740157483" bottom="0.39370078740157483" header="0.39370078740157483" footer="0.39370078740157483"/>
  <pageSetup paperSize="9" scale="80" orientation="landscape" horizontalDpi="300" verticalDpi="300" r:id="rId1"/>
  <headerFooter alignWithMargins="0">
    <oddFooter>&amp;P / &amp;N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F5F9A-B71C-46DB-A949-1314F443579F}">
  <sheetPr codeName="Sheet6">
    <pageSetUpPr fitToPage="1"/>
  </sheetPr>
  <dimension ref="A1:AD61"/>
  <sheetViews>
    <sheetView view="pageBreakPreview" topLeftCell="C1" zoomScale="80" zoomScaleNormal="85" zoomScaleSheetLayoutView="80" workbookViewId="0">
      <pane ySplit="8" topLeftCell="A9" activePane="bottomLeft" state="frozen"/>
      <selection activeCell="I10" sqref="I10"/>
      <selection pane="bottomLeft" activeCell="C1" sqref="C1"/>
    </sheetView>
  </sheetViews>
  <sheetFormatPr defaultColWidth="9" defaultRowHeight="15" customHeight="1"/>
  <cols>
    <col min="1" max="1" width="9.36328125" style="3" hidden="1" customWidth="1"/>
    <col min="2" max="2" width="21.26953125" style="3" hidden="1" customWidth="1"/>
    <col min="3" max="3" width="55.36328125" style="3" customWidth="1"/>
    <col min="4" max="4" width="10.90625" style="3" hidden="1" customWidth="1"/>
    <col min="5" max="5" width="24.453125" style="3" customWidth="1"/>
    <col min="6" max="6" width="4.453125" style="3" hidden="1" customWidth="1"/>
    <col min="7" max="7" width="15.08984375" style="3" hidden="1" customWidth="1"/>
    <col min="8" max="8" width="26.2695312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29" ht="14">
      <c r="A1" s="2"/>
      <c r="C1" s="2" t="s">
        <v>328</v>
      </c>
    </row>
    <row r="2" spans="1:29" ht="15" customHeight="1">
      <c r="C2" s="2" t="s">
        <v>90</v>
      </c>
    </row>
    <row r="3" spans="1:29" ht="15" customHeight="1">
      <c r="Y3" s="15" t="s">
        <v>51</v>
      </c>
    </row>
    <row r="4" spans="1:29" ht="15" customHeight="1">
      <c r="A4" s="67" t="s">
        <v>53</v>
      </c>
      <c r="B4" s="67" t="s">
        <v>321</v>
      </c>
      <c r="C4" s="124"/>
      <c r="D4" s="17" t="s">
        <v>54</v>
      </c>
      <c r="E4" s="67" t="s">
        <v>55</v>
      </c>
      <c r="Y4" s="15" t="s">
        <v>52</v>
      </c>
    </row>
    <row r="5" spans="1:29" ht="15" customHeight="1">
      <c r="A5" s="66">
        <f>報告書!T1</f>
        <v>0</v>
      </c>
      <c r="B5" s="66">
        <f>報告書!T2</f>
        <v>0</v>
      </c>
      <c r="C5" s="130"/>
      <c r="D5" s="68" t="s">
        <v>322</v>
      </c>
      <c r="E5" s="69" t="str">
        <f>'別紙-第1項現況'!D3&amp;"年度"</f>
        <v>2025年度</v>
      </c>
    </row>
    <row r="7" spans="1:29" ht="15" customHeight="1">
      <c r="B7" s="86"/>
      <c r="C7" s="5" t="s">
        <v>88</v>
      </c>
      <c r="D7" s="1284" t="s">
        <v>47</v>
      </c>
      <c r="E7" s="1285"/>
      <c r="F7" s="1286" t="s">
        <v>48</v>
      </c>
      <c r="G7" s="1287"/>
      <c r="H7" s="1288" t="s">
        <v>50</v>
      </c>
      <c r="I7" s="1269" t="s">
        <v>35</v>
      </c>
      <c r="J7" s="1287" t="s">
        <v>36</v>
      </c>
      <c r="K7" s="1290" t="s">
        <v>37</v>
      </c>
      <c r="L7" s="1291"/>
      <c r="M7" s="1268" t="s">
        <v>38</v>
      </c>
      <c r="N7" s="1290" t="s">
        <v>39</v>
      </c>
      <c r="O7" s="1291"/>
      <c r="P7" s="1290" t="s">
        <v>40</v>
      </c>
      <c r="Q7" s="1291"/>
      <c r="R7" s="1268" t="s">
        <v>41</v>
      </c>
      <c r="S7" s="1268" t="s">
        <v>42</v>
      </c>
      <c r="T7" s="1268" t="s">
        <v>43</v>
      </c>
    </row>
    <row r="8" spans="1:29" ht="15" customHeight="1">
      <c r="A8" s="1" t="s">
        <v>56</v>
      </c>
      <c r="B8" s="81" t="s">
        <v>44</v>
      </c>
      <c r="C8" s="5" t="s">
        <v>45</v>
      </c>
      <c r="D8" s="1" t="s">
        <v>57</v>
      </c>
      <c r="E8" s="6" t="s">
        <v>34</v>
      </c>
      <c r="F8" s="1" t="s">
        <v>89</v>
      </c>
      <c r="G8" s="7" t="s">
        <v>34</v>
      </c>
      <c r="H8" s="1289"/>
      <c r="I8" s="1269"/>
      <c r="J8" s="1287"/>
      <c r="K8" s="1292"/>
      <c r="L8" s="1293"/>
      <c r="M8" s="1269"/>
      <c r="N8" s="1292"/>
      <c r="O8" s="1293"/>
      <c r="P8" s="1292"/>
      <c r="Q8" s="1293"/>
      <c r="R8" s="1269"/>
      <c r="S8" s="1269"/>
      <c r="T8" s="1269"/>
    </row>
    <row r="9" spans="1:29" ht="15" customHeight="1">
      <c r="A9" s="22"/>
      <c r="B9" s="84"/>
      <c r="C9" s="715" t="s">
        <v>484</v>
      </c>
      <c r="D9" s="645"/>
      <c r="E9" s="646" t="s">
        <v>90</v>
      </c>
      <c r="F9" s="14"/>
      <c r="G9" s="13"/>
      <c r="H9" s="13" t="s">
        <v>1927</v>
      </c>
      <c r="I9" s="18"/>
      <c r="J9" s="8" t="s">
        <v>74</v>
      </c>
      <c r="K9" s="9"/>
      <c r="L9" s="19"/>
      <c r="M9" s="57" t="s">
        <v>475</v>
      </c>
      <c r="N9" s="9"/>
      <c r="O9" s="19"/>
      <c r="P9" s="9"/>
      <c r="Q9" s="19">
        <v>3.1</v>
      </c>
      <c r="R9" s="723">
        <f>I9*Q9</f>
        <v>0</v>
      </c>
      <c r="S9" s="131"/>
      <c r="T9" s="180">
        <f>IF(ISERROR(R9*S9),"",ROUND(R9*S9,1))</f>
        <v>0</v>
      </c>
      <c r="AA9" s="15" t="s">
        <v>46</v>
      </c>
      <c r="AB9" s="15" t="s">
        <v>46</v>
      </c>
      <c r="AC9" s="15">
        <v>39</v>
      </c>
    </row>
    <row r="10" spans="1:29" ht="15" customHeight="1">
      <c r="A10" s="23"/>
      <c r="B10" s="70"/>
      <c r="C10" s="1390" t="s">
        <v>2115</v>
      </c>
      <c r="D10" s="645"/>
      <c r="E10" s="1352" t="s">
        <v>2116</v>
      </c>
      <c r="F10" s="14"/>
      <c r="G10" s="13"/>
      <c r="H10" s="13" t="s">
        <v>2118</v>
      </c>
      <c r="I10" s="18"/>
      <c r="J10" s="8" t="s">
        <v>74</v>
      </c>
      <c r="K10" s="9"/>
      <c r="L10" s="19"/>
      <c r="M10" s="57" t="s">
        <v>298</v>
      </c>
      <c r="N10" s="9"/>
      <c r="O10" s="19"/>
      <c r="P10" s="9"/>
      <c r="Q10" s="19">
        <v>900</v>
      </c>
      <c r="R10" s="1384">
        <f>I10*Q10-I11*Q11</f>
        <v>0</v>
      </c>
      <c r="S10" s="1381">
        <v>6630</v>
      </c>
      <c r="T10" s="1372">
        <f>IF(ISERROR(R10*S10),"",ROUND(R10*S10,1))</f>
        <v>0</v>
      </c>
      <c r="AA10" s="15" t="s">
        <v>46</v>
      </c>
      <c r="AB10" s="15" t="s">
        <v>46</v>
      </c>
      <c r="AC10" s="15">
        <v>800</v>
      </c>
    </row>
    <row r="11" spans="1:29" ht="15" customHeight="1">
      <c r="A11" s="62"/>
      <c r="B11" s="72"/>
      <c r="C11" s="1391"/>
      <c r="D11" s="645"/>
      <c r="E11" s="1387"/>
      <c r="F11" s="14"/>
      <c r="G11" s="13"/>
      <c r="H11" s="13" t="s">
        <v>25</v>
      </c>
      <c r="I11" s="18"/>
      <c r="J11" s="8" t="s">
        <v>74</v>
      </c>
      <c r="K11" s="9"/>
      <c r="L11" s="19"/>
      <c r="M11" s="57"/>
      <c r="N11" s="9"/>
      <c r="O11" s="19"/>
      <c r="P11" s="9"/>
      <c r="Q11" s="19">
        <v>1000</v>
      </c>
      <c r="R11" s="1385"/>
      <c r="S11" s="1382"/>
      <c r="T11" s="1373"/>
      <c r="AC11" s="15">
        <v>1000</v>
      </c>
    </row>
    <row r="12" spans="1:29" ht="15" customHeight="1">
      <c r="A12" s="23"/>
      <c r="B12" s="70"/>
      <c r="C12" s="1391"/>
      <c r="D12" s="645"/>
      <c r="E12" s="1352" t="s">
        <v>2117</v>
      </c>
      <c r="F12" s="14"/>
      <c r="G12" s="13"/>
      <c r="H12" s="13" t="s">
        <v>2118</v>
      </c>
      <c r="I12" s="18"/>
      <c r="J12" s="8" t="s">
        <v>74</v>
      </c>
      <c r="K12" s="9"/>
      <c r="L12" s="19"/>
      <c r="M12" s="57" t="s">
        <v>298</v>
      </c>
      <c r="N12" s="9"/>
      <c r="O12" s="19"/>
      <c r="P12" s="9"/>
      <c r="Q12" s="19">
        <v>600</v>
      </c>
      <c r="R12" s="1384">
        <f>I12*Q12-I13*Q13</f>
        <v>0</v>
      </c>
      <c r="S12" s="1381">
        <v>6630</v>
      </c>
      <c r="T12" s="1372">
        <f>IF(ISERROR(R12*S12),"",ROUND(R12*S12,1))</f>
        <v>0</v>
      </c>
      <c r="AA12" s="15" t="s">
        <v>46</v>
      </c>
      <c r="AB12" s="15" t="s">
        <v>46</v>
      </c>
      <c r="AC12" s="15">
        <v>800</v>
      </c>
    </row>
    <row r="13" spans="1:29" ht="15" customHeight="1">
      <c r="A13" s="62"/>
      <c r="B13" s="72"/>
      <c r="C13" s="1391"/>
      <c r="D13" s="645"/>
      <c r="E13" s="1387"/>
      <c r="F13" s="14"/>
      <c r="G13" s="13"/>
      <c r="H13" s="13" t="s">
        <v>25</v>
      </c>
      <c r="I13" s="18"/>
      <c r="J13" s="8" t="s">
        <v>74</v>
      </c>
      <c r="K13" s="9"/>
      <c r="L13" s="19"/>
      <c r="M13" s="57"/>
      <c r="N13" s="9"/>
      <c r="O13" s="19"/>
      <c r="P13" s="9"/>
      <c r="Q13" s="19">
        <v>1000</v>
      </c>
      <c r="R13" s="1385"/>
      <c r="S13" s="1382"/>
      <c r="T13" s="1373"/>
      <c r="AC13" s="15">
        <v>1000</v>
      </c>
    </row>
    <row r="14" spans="1:29" ht="15" customHeight="1">
      <c r="A14" s="27"/>
      <c r="B14" s="82"/>
      <c r="C14" s="1391"/>
      <c r="D14" s="645"/>
      <c r="E14" s="1352" t="s">
        <v>2120</v>
      </c>
      <c r="F14" s="14"/>
      <c r="G14" s="13"/>
      <c r="H14" s="13" t="s">
        <v>485</v>
      </c>
      <c r="I14" s="18"/>
      <c r="J14" s="8" t="s">
        <v>74</v>
      </c>
      <c r="K14" s="9"/>
      <c r="L14" s="19"/>
      <c r="M14" s="57" t="s">
        <v>298</v>
      </c>
      <c r="N14" s="9"/>
      <c r="O14" s="19"/>
      <c r="P14" s="9"/>
      <c r="Q14" s="19">
        <v>600</v>
      </c>
      <c r="R14" s="1384">
        <f>I14*Q14-I15*Q15</f>
        <v>0</v>
      </c>
      <c r="S14" s="1381">
        <v>11100</v>
      </c>
      <c r="T14" s="1372">
        <f>IF(ISERROR(R14*S14),"",ROUND(R14*S14,1))</f>
        <v>0</v>
      </c>
      <c r="AA14" s="15" t="s">
        <v>46</v>
      </c>
      <c r="AB14" s="15" t="s">
        <v>46</v>
      </c>
      <c r="AC14" s="15">
        <v>700</v>
      </c>
    </row>
    <row r="15" spans="1:29" ht="15" customHeight="1">
      <c r="A15" s="27"/>
      <c r="B15" s="82"/>
      <c r="C15" s="1391"/>
      <c r="D15" s="645"/>
      <c r="E15" s="1386"/>
      <c r="F15" s="14"/>
      <c r="G15" s="13"/>
      <c r="H15" s="13" t="s">
        <v>486</v>
      </c>
      <c r="I15" s="18"/>
      <c r="J15" s="8" t="s">
        <v>74</v>
      </c>
      <c r="K15" s="9"/>
      <c r="L15" s="19"/>
      <c r="M15" s="57"/>
      <c r="N15" s="9"/>
      <c r="O15" s="19"/>
      <c r="P15" s="9"/>
      <c r="Q15" s="19">
        <v>1000</v>
      </c>
      <c r="R15" s="1385"/>
      <c r="S15" s="1382"/>
      <c r="T15" s="1373"/>
      <c r="AC15" s="15">
        <v>1000</v>
      </c>
    </row>
    <row r="16" spans="1:29" ht="36" customHeight="1">
      <c r="A16" s="27"/>
      <c r="B16" s="82"/>
      <c r="C16" s="1391"/>
      <c r="D16" s="645"/>
      <c r="E16" s="1386"/>
      <c r="F16" s="14"/>
      <c r="G16" s="13"/>
      <c r="H16" s="13" t="s">
        <v>2121</v>
      </c>
      <c r="I16" s="18"/>
      <c r="J16" s="8" t="s">
        <v>74</v>
      </c>
      <c r="K16" s="9"/>
      <c r="L16" s="19"/>
      <c r="M16" s="57"/>
      <c r="N16" s="9"/>
      <c r="O16" s="19"/>
      <c r="P16" s="9"/>
      <c r="Q16" s="19">
        <v>100</v>
      </c>
      <c r="R16" s="1384">
        <f>I16*Q16-I17*Q17</f>
        <v>0</v>
      </c>
      <c r="S16" s="1381">
        <v>6630</v>
      </c>
      <c r="T16" s="1372">
        <f>IF(ISERROR(R16*S16),"",ROUND(R16*S16,1))</f>
        <v>0</v>
      </c>
    </row>
    <row r="17" spans="1:29" ht="28.5" customHeight="1">
      <c r="A17" s="27"/>
      <c r="B17" s="82"/>
      <c r="C17" s="1391"/>
      <c r="D17" s="645"/>
      <c r="E17" s="1387"/>
      <c r="F17" s="14"/>
      <c r="G17" s="13"/>
      <c r="H17" s="13" t="s">
        <v>363</v>
      </c>
      <c r="I17" s="18"/>
      <c r="J17" s="8" t="s">
        <v>74</v>
      </c>
      <c r="K17" s="9"/>
      <c r="L17" s="19"/>
      <c r="M17" s="57"/>
      <c r="N17" s="9"/>
      <c r="O17" s="19"/>
      <c r="P17" s="9"/>
      <c r="Q17" s="19">
        <v>1000</v>
      </c>
      <c r="R17" s="1385"/>
      <c r="S17" s="1388"/>
      <c r="T17" s="1321"/>
      <c r="AC17" s="15">
        <v>1000</v>
      </c>
    </row>
    <row r="18" spans="1:29" ht="15" customHeight="1">
      <c r="A18" s="27"/>
      <c r="B18" s="82"/>
      <c r="C18" s="1391"/>
      <c r="D18" s="645"/>
      <c r="E18" s="1352" t="s">
        <v>2122</v>
      </c>
      <c r="F18" s="14"/>
      <c r="G18" s="13"/>
      <c r="H18" s="13" t="s">
        <v>485</v>
      </c>
      <c r="I18" s="18"/>
      <c r="J18" s="8" t="s">
        <v>74</v>
      </c>
      <c r="K18" s="9"/>
      <c r="L18" s="19"/>
      <c r="M18" s="57" t="s">
        <v>298</v>
      </c>
      <c r="N18" s="9"/>
      <c r="O18" s="19"/>
      <c r="P18" s="9"/>
      <c r="Q18" s="19">
        <v>1000</v>
      </c>
      <c r="R18" s="1384">
        <f>I18*Q18-I19*Q19</f>
        <v>0</v>
      </c>
      <c r="S18" s="1381">
        <v>11100</v>
      </c>
      <c r="T18" s="1372">
        <f>IF(ISERROR(R18*S18),"",ROUND(R18*S18,1))</f>
        <v>0</v>
      </c>
      <c r="AA18" s="15" t="s">
        <v>46</v>
      </c>
      <c r="AB18" s="15" t="s">
        <v>46</v>
      </c>
      <c r="AC18" s="15">
        <v>700</v>
      </c>
    </row>
    <row r="19" spans="1:29" ht="15" customHeight="1">
      <c r="A19" s="27"/>
      <c r="B19" s="82"/>
      <c r="C19" s="1391"/>
      <c r="D19" s="645"/>
      <c r="E19" s="1386"/>
      <c r="F19" s="14"/>
      <c r="G19" s="13"/>
      <c r="H19" s="13" t="s">
        <v>486</v>
      </c>
      <c r="I19" s="18"/>
      <c r="J19" s="8" t="s">
        <v>74</v>
      </c>
      <c r="K19" s="9"/>
      <c r="L19" s="19"/>
      <c r="M19" s="57"/>
      <c r="N19" s="9"/>
      <c r="O19" s="19"/>
      <c r="P19" s="9"/>
      <c r="Q19" s="19">
        <v>1000</v>
      </c>
      <c r="R19" s="1385"/>
      <c r="S19" s="1382"/>
      <c r="T19" s="1373"/>
      <c r="AC19" s="15">
        <v>1000</v>
      </c>
    </row>
    <row r="20" spans="1:29" ht="36" customHeight="1">
      <c r="A20" s="27"/>
      <c r="B20" s="82"/>
      <c r="C20" s="1391"/>
      <c r="D20" s="645"/>
      <c r="E20" s="1386"/>
      <c r="F20" s="14"/>
      <c r="G20" s="13"/>
      <c r="H20" s="13" t="s">
        <v>2121</v>
      </c>
      <c r="I20" s="18"/>
      <c r="J20" s="8" t="s">
        <v>74</v>
      </c>
      <c r="K20" s="9"/>
      <c r="L20" s="19"/>
      <c r="M20" s="57"/>
      <c r="N20" s="9"/>
      <c r="O20" s="19"/>
      <c r="P20" s="9"/>
      <c r="Q20" s="19">
        <v>200</v>
      </c>
      <c r="R20" s="1384">
        <f>I20*Q20-I21*Q21</f>
        <v>0</v>
      </c>
      <c r="S20" s="1381">
        <v>6630</v>
      </c>
      <c r="T20" s="1372">
        <f>IF(ISERROR(R20*S20),"",ROUND(R20*S20,1))</f>
        <v>0</v>
      </c>
    </row>
    <row r="21" spans="1:29" ht="24.75" customHeight="1">
      <c r="A21" s="27"/>
      <c r="B21" s="82"/>
      <c r="C21" s="1391"/>
      <c r="D21" s="645"/>
      <c r="E21" s="1387"/>
      <c r="F21" s="14"/>
      <c r="G21" s="13"/>
      <c r="H21" s="13" t="s">
        <v>363</v>
      </c>
      <c r="I21" s="18"/>
      <c r="J21" s="8" t="s">
        <v>74</v>
      </c>
      <c r="K21" s="9"/>
      <c r="L21" s="19"/>
      <c r="M21" s="57"/>
      <c r="N21" s="9"/>
      <c r="O21" s="19"/>
      <c r="P21" s="9"/>
      <c r="Q21" s="19">
        <v>1000</v>
      </c>
      <c r="R21" s="1385"/>
      <c r="S21" s="1388"/>
      <c r="T21" s="1321"/>
      <c r="AC21" s="15">
        <v>1000</v>
      </c>
    </row>
    <row r="22" spans="1:29" ht="15" customHeight="1">
      <c r="A22" s="27"/>
      <c r="B22" s="82"/>
      <c r="C22" s="1391"/>
      <c r="D22" s="645"/>
      <c r="E22" s="1352" t="s">
        <v>2125</v>
      </c>
      <c r="F22" s="14"/>
      <c r="G22" s="13"/>
      <c r="H22" s="13" t="s">
        <v>487</v>
      </c>
      <c r="I22" s="18"/>
      <c r="J22" s="8" t="s">
        <v>74</v>
      </c>
      <c r="K22" s="9"/>
      <c r="L22" s="19"/>
      <c r="M22" s="57" t="s">
        <v>298</v>
      </c>
      <c r="N22" s="9"/>
      <c r="O22" s="19"/>
      <c r="P22" s="9"/>
      <c r="Q22" s="19">
        <v>400</v>
      </c>
      <c r="R22" s="1384">
        <f>I22*Q22-I23*Q23</f>
        <v>0</v>
      </c>
      <c r="S22" s="1381">
        <v>8900</v>
      </c>
      <c r="T22" s="1372">
        <f>IF(ISERROR(R22*S22),"",ROUND(R22*S22,1))</f>
        <v>0</v>
      </c>
      <c r="AA22" s="15" t="s">
        <v>46</v>
      </c>
      <c r="AB22" s="15" t="s">
        <v>46</v>
      </c>
      <c r="AC22" s="15">
        <v>700</v>
      </c>
    </row>
    <row r="23" spans="1:29" ht="15" customHeight="1">
      <c r="A23" s="27"/>
      <c r="B23" s="82"/>
      <c r="C23" s="1391"/>
      <c r="D23" s="645"/>
      <c r="E23" s="1386"/>
      <c r="F23" s="14"/>
      <c r="G23" s="13"/>
      <c r="H23" s="13" t="s">
        <v>488</v>
      </c>
      <c r="I23" s="18"/>
      <c r="J23" s="8" t="s">
        <v>74</v>
      </c>
      <c r="K23" s="9"/>
      <c r="L23" s="19"/>
      <c r="M23" s="57"/>
      <c r="N23" s="9"/>
      <c r="O23" s="19"/>
      <c r="P23" s="9"/>
      <c r="Q23" s="19">
        <v>1000</v>
      </c>
      <c r="R23" s="1385"/>
      <c r="S23" s="1382"/>
      <c r="T23" s="1373"/>
      <c r="AC23" s="15">
        <v>1000</v>
      </c>
    </row>
    <row r="24" spans="1:29" ht="33.75" customHeight="1">
      <c r="A24" s="27"/>
      <c r="B24" s="82"/>
      <c r="C24" s="1391"/>
      <c r="D24" s="645"/>
      <c r="E24" s="1386"/>
      <c r="F24" s="14"/>
      <c r="G24" s="13"/>
      <c r="H24" s="13" t="s">
        <v>2123</v>
      </c>
      <c r="I24" s="18"/>
      <c r="J24" s="8" t="s">
        <v>74</v>
      </c>
      <c r="K24" s="9"/>
      <c r="L24" s="19"/>
      <c r="M24" s="57"/>
      <c r="N24" s="9"/>
      <c r="O24" s="19"/>
      <c r="P24" s="9"/>
      <c r="Q24" s="19">
        <v>100</v>
      </c>
      <c r="R24" s="1384">
        <f>I24*Q24-I25*Q25</f>
        <v>0</v>
      </c>
      <c r="S24" s="1381">
        <v>6630</v>
      </c>
      <c r="T24" s="1372">
        <f>IF(ISERROR(R24*S24),"",ROUND(R24*S24,1))</f>
        <v>0</v>
      </c>
    </row>
    <row r="25" spans="1:29" ht="30.75" customHeight="1">
      <c r="A25" s="27"/>
      <c r="B25" s="82"/>
      <c r="C25" s="1391"/>
      <c r="D25" s="645"/>
      <c r="E25" s="1387"/>
      <c r="F25" s="14"/>
      <c r="G25" s="13"/>
      <c r="H25" s="13" t="s">
        <v>2124</v>
      </c>
      <c r="I25" s="18"/>
      <c r="J25" s="8" t="s">
        <v>74</v>
      </c>
      <c r="K25" s="9"/>
      <c r="L25" s="19"/>
      <c r="M25" s="57"/>
      <c r="N25" s="9"/>
      <c r="O25" s="19"/>
      <c r="P25" s="9"/>
      <c r="Q25" s="19">
        <v>1000</v>
      </c>
      <c r="R25" s="1385"/>
      <c r="S25" s="1388"/>
      <c r="T25" s="1321"/>
      <c r="AC25" s="15">
        <v>1000</v>
      </c>
    </row>
    <row r="26" spans="1:29" ht="15" customHeight="1">
      <c r="A26" s="27"/>
      <c r="B26" s="82"/>
      <c r="C26" s="1391"/>
      <c r="D26" s="645"/>
      <c r="E26" s="1352" t="s">
        <v>2130</v>
      </c>
      <c r="F26" s="14"/>
      <c r="G26" s="13"/>
      <c r="H26" s="13" t="s">
        <v>2126</v>
      </c>
      <c r="I26" s="18"/>
      <c r="J26" s="8" t="s">
        <v>74</v>
      </c>
      <c r="K26" s="9"/>
      <c r="L26" s="19"/>
      <c r="M26" s="57" t="s">
        <v>298</v>
      </c>
      <c r="N26" s="9"/>
      <c r="O26" s="19"/>
      <c r="P26" s="9"/>
      <c r="Q26" s="19">
        <v>100</v>
      </c>
      <c r="R26" s="1384">
        <f>I26*Q26-I27*Q27</f>
        <v>0</v>
      </c>
      <c r="S26" s="1381">
        <v>9540</v>
      </c>
      <c r="T26" s="1372">
        <f>IF(ISERROR(R26*S26),"",ROUND(R26*S26,1))</f>
        <v>0</v>
      </c>
      <c r="AA26" s="15" t="s">
        <v>46</v>
      </c>
      <c r="AB26" s="15" t="s">
        <v>46</v>
      </c>
      <c r="AC26" s="15">
        <v>700</v>
      </c>
    </row>
    <row r="27" spans="1:29" ht="15" customHeight="1">
      <c r="A27" s="27"/>
      <c r="B27" s="82"/>
      <c r="C27" s="1391"/>
      <c r="D27" s="645"/>
      <c r="E27" s="1386"/>
      <c r="F27" s="14"/>
      <c r="G27" s="13"/>
      <c r="H27" s="13" t="s">
        <v>2127</v>
      </c>
      <c r="I27" s="18"/>
      <c r="J27" s="8" t="s">
        <v>74</v>
      </c>
      <c r="K27" s="9"/>
      <c r="L27" s="19"/>
      <c r="M27" s="57"/>
      <c r="N27" s="9"/>
      <c r="O27" s="19"/>
      <c r="P27" s="9"/>
      <c r="Q27" s="19">
        <v>1000</v>
      </c>
      <c r="R27" s="1385"/>
      <c r="S27" s="1382"/>
      <c r="T27" s="1373"/>
      <c r="AC27" s="15">
        <v>1000</v>
      </c>
    </row>
    <row r="28" spans="1:29" ht="35.25" customHeight="1">
      <c r="A28" s="27"/>
      <c r="B28" s="82"/>
      <c r="C28" s="1391"/>
      <c r="D28" s="645"/>
      <c r="E28" s="1386"/>
      <c r="F28" s="14"/>
      <c r="G28" s="13"/>
      <c r="H28" s="13" t="s">
        <v>2128</v>
      </c>
      <c r="I28" s="18"/>
      <c r="J28" s="8" t="s">
        <v>74</v>
      </c>
      <c r="K28" s="9"/>
      <c r="L28" s="19"/>
      <c r="M28" s="57"/>
      <c r="N28" s="9"/>
      <c r="O28" s="19"/>
      <c r="P28" s="9"/>
      <c r="Q28" s="19">
        <v>100</v>
      </c>
      <c r="R28" s="1384">
        <f>I28*Q28-I29*Q29</f>
        <v>0</v>
      </c>
      <c r="S28" s="1381">
        <v>6630</v>
      </c>
      <c r="T28" s="1372">
        <f>IF(ISERROR(R28*S28),"",ROUND(R28*S28,1))</f>
        <v>0</v>
      </c>
    </row>
    <row r="29" spans="1:29" ht="33" customHeight="1">
      <c r="A29" s="27"/>
      <c r="B29" s="82"/>
      <c r="C29" s="1391"/>
      <c r="D29" s="645"/>
      <c r="E29" s="1386"/>
      <c r="F29" s="14"/>
      <c r="G29" s="13"/>
      <c r="H29" s="13" t="s">
        <v>2129</v>
      </c>
      <c r="I29" s="18"/>
      <c r="J29" s="8" t="s">
        <v>74</v>
      </c>
      <c r="K29" s="9"/>
      <c r="L29" s="19"/>
      <c r="M29" s="57"/>
      <c r="N29" s="9"/>
      <c r="O29" s="19"/>
      <c r="P29" s="9"/>
      <c r="Q29" s="19">
        <v>1000</v>
      </c>
      <c r="R29" s="1385"/>
      <c r="S29" s="1388"/>
      <c r="T29" s="1321"/>
      <c r="AC29" s="15">
        <v>1000</v>
      </c>
    </row>
    <row r="30" spans="1:29" ht="36" customHeight="1">
      <c r="A30" s="27"/>
      <c r="B30" s="82"/>
      <c r="C30" s="1391"/>
      <c r="D30" s="645"/>
      <c r="E30" s="1386"/>
      <c r="F30" s="14"/>
      <c r="G30" s="13"/>
      <c r="H30" s="13" t="s">
        <v>2132</v>
      </c>
      <c r="I30" s="18"/>
      <c r="J30" s="8" t="s">
        <v>74</v>
      </c>
      <c r="K30" s="9"/>
      <c r="L30" s="19"/>
      <c r="M30" s="57"/>
      <c r="N30" s="9"/>
      <c r="O30" s="19"/>
      <c r="P30" s="9"/>
      <c r="Q30" s="19">
        <v>100</v>
      </c>
      <c r="R30" s="1384">
        <f>I30*Q30-I31*Q31</f>
        <v>0</v>
      </c>
      <c r="S30" s="1381">
        <v>11100</v>
      </c>
      <c r="T30" s="1372">
        <f>IF(ISERROR(R30*S30),"",ROUND(R30*S30,1))</f>
        <v>0</v>
      </c>
    </row>
    <row r="31" spans="1:29" ht="30.75" customHeight="1">
      <c r="A31" s="27"/>
      <c r="B31" s="82"/>
      <c r="C31" s="1391"/>
      <c r="D31" s="645"/>
      <c r="E31" s="1387"/>
      <c r="F31" s="14"/>
      <c r="G31" s="13"/>
      <c r="H31" s="13" t="s">
        <v>2133</v>
      </c>
      <c r="I31" s="18"/>
      <c r="J31" s="8" t="s">
        <v>74</v>
      </c>
      <c r="K31" s="9"/>
      <c r="L31" s="19"/>
      <c r="M31" s="57"/>
      <c r="N31" s="9"/>
      <c r="O31" s="19"/>
      <c r="P31" s="9"/>
      <c r="Q31" s="19">
        <v>1000</v>
      </c>
      <c r="R31" s="1385"/>
      <c r="S31" s="1388"/>
      <c r="T31" s="1321"/>
      <c r="AC31" s="15">
        <v>1000</v>
      </c>
    </row>
    <row r="32" spans="1:29" ht="18" customHeight="1">
      <c r="A32" s="27"/>
      <c r="B32" s="82"/>
      <c r="C32" s="1391"/>
      <c r="D32" s="645"/>
      <c r="E32" s="1352" t="s">
        <v>2131</v>
      </c>
      <c r="F32" s="14"/>
      <c r="G32" s="13"/>
      <c r="H32" s="13" t="s">
        <v>2126</v>
      </c>
      <c r="I32" s="18"/>
      <c r="J32" s="8" t="s">
        <v>74</v>
      </c>
      <c r="K32" s="9"/>
      <c r="L32" s="19"/>
      <c r="M32" s="57" t="s">
        <v>298</v>
      </c>
      <c r="N32" s="9"/>
      <c r="O32" s="19"/>
      <c r="P32" s="9"/>
      <c r="Q32" s="19">
        <v>100</v>
      </c>
      <c r="R32" s="1384">
        <f>I32*Q32-I33*Q33</f>
        <v>0</v>
      </c>
      <c r="S32" s="1381">
        <v>9540</v>
      </c>
      <c r="T32" s="1372">
        <f>IF(ISERROR(R32*S32),"",ROUND(R32*S32,1))</f>
        <v>0</v>
      </c>
      <c r="AA32" s="15" t="s">
        <v>46</v>
      </c>
      <c r="AB32" s="15" t="s">
        <v>46</v>
      </c>
      <c r="AC32" s="15">
        <v>700</v>
      </c>
    </row>
    <row r="33" spans="1:29" ht="15" customHeight="1">
      <c r="A33" s="27"/>
      <c r="B33" s="82"/>
      <c r="C33" s="1391"/>
      <c r="D33" s="645"/>
      <c r="E33" s="1386"/>
      <c r="F33" s="14"/>
      <c r="G33" s="13"/>
      <c r="H33" s="13" t="s">
        <v>2127</v>
      </c>
      <c r="I33" s="18"/>
      <c r="J33" s="8" t="s">
        <v>74</v>
      </c>
      <c r="K33" s="9"/>
      <c r="L33" s="19"/>
      <c r="M33" s="57"/>
      <c r="N33" s="9"/>
      <c r="O33" s="19"/>
      <c r="P33" s="9"/>
      <c r="Q33" s="19">
        <v>1000</v>
      </c>
      <c r="R33" s="1385"/>
      <c r="S33" s="1382"/>
      <c r="T33" s="1373"/>
      <c r="AC33" s="15">
        <v>1000</v>
      </c>
    </row>
    <row r="34" spans="1:29" ht="35.25" customHeight="1">
      <c r="A34" s="27"/>
      <c r="B34" s="82"/>
      <c r="C34" s="1391"/>
      <c r="D34" s="645"/>
      <c r="E34" s="1386"/>
      <c r="F34" s="14"/>
      <c r="G34" s="13"/>
      <c r="H34" s="13" t="s">
        <v>2128</v>
      </c>
      <c r="I34" s="18"/>
      <c r="J34" s="8" t="s">
        <v>74</v>
      </c>
      <c r="K34" s="9"/>
      <c r="L34" s="19"/>
      <c r="M34" s="57"/>
      <c r="N34" s="9"/>
      <c r="O34" s="19"/>
      <c r="P34" s="9"/>
      <c r="Q34" s="19">
        <v>10</v>
      </c>
      <c r="R34" s="1384">
        <f>I34*Q34-I35*Q35</f>
        <v>0</v>
      </c>
      <c r="S34" s="1381">
        <v>6630</v>
      </c>
      <c r="T34" s="1372">
        <f>IF(ISERROR(R34*S34),"",ROUND(R34*S34,1))</f>
        <v>0</v>
      </c>
    </row>
    <row r="35" spans="1:29" ht="24.75" customHeight="1">
      <c r="A35" s="27"/>
      <c r="B35" s="82"/>
      <c r="C35" s="1391"/>
      <c r="D35" s="645"/>
      <c r="E35" s="1386"/>
      <c r="F35" s="14"/>
      <c r="G35" s="13"/>
      <c r="H35" s="13" t="s">
        <v>2129</v>
      </c>
      <c r="I35" s="18"/>
      <c r="J35" s="8" t="s">
        <v>74</v>
      </c>
      <c r="K35" s="9"/>
      <c r="L35" s="19"/>
      <c r="M35" s="57"/>
      <c r="N35" s="9"/>
      <c r="O35" s="19"/>
      <c r="P35" s="9"/>
      <c r="Q35" s="19">
        <v>1000</v>
      </c>
      <c r="R35" s="1385"/>
      <c r="S35" s="1388"/>
      <c r="T35" s="1321"/>
      <c r="AC35" s="15">
        <v>1000</v>
      </c>
    </row>
    <row r="36" spans="1:29" ht="33.75" customHeight="1">
      <c r="A36" s="27"/>
      <c r="B36" s="82"/>
      <c r="C36" s="1391"/>
      <c r="D36" s="645"/>
      <c r="E36" s="1386"/>
      <c r="F36" s="14"/>
      <c r="G36" s="13"/>
      <c r="H36" s="13" t="s">
        <v>2132</v>
      </c>
      <c r="I36" s="18"/>
      <c r="J36" s="8" t="s">
        <v>74</v>
      </c>
      <c r="K36" s="9"/>
      <c r="L36" s="19"/>
      <c r="M36" s="57"/>
      <c r="N36" s="9"/>
      <c r="O36" s="19"/>
      <c r="P36" s="9"/>
      <c r="Q36" s="19">
        <v>100</v>
      </c>
      <c r="R36" s="1384">
        <f>I36*Q36-I37*Q37</f>
        <v>0</v>
      </c>
      <c r="S36" s="1381">
        <v>11100</v>
      </c>
      <c r="T36" s="1372">
        <f>IF(ISERROR(R36*S36),"",ROUND(R36*S36,1))</f>
        <v>0</v>
      </c>
    </row>
    <row r="37" spans="1:29" ht="30" customHeight="1">
      <c r="A37" s="27"/>
      <c r="B37" s="82"/>
      <c r="C37" s="1391"/>
      <c r="D37" s="645"/>
      <c r="E37" s="1387"/>
      <c r="F37" s="14"/>
      <c r="G37" s="13"/>
      <c r="H37" s="13" t="s">
        <v>2133</v>
      </c>
      <c r="I37" s="18"/>
      <c r="J37" s="8" t="s">
        <v>74</v>
      </c>
      <c r="K37" s="9"/>
      <c r="L37" s="19"/>
      <c r="M37" s="57"/>
      <c r="N37" s="9"/>
      <c r="O37" s="19"/>
      <c r="P37" s="9"/>
      <c r="Q37" s="19">
        <v>1000</v>
      </c>
      <c r="R37" s="1385"/>
      <c r="S37" s="1388"/>
      <c r="T37" s="1321"/>
      <c r="AC37" s="15">
        <v>1000</v>
      </c>
    </row>
    <row r="38" spans="1:29" ht="29.25" customHeight="1">
      <c r="A38" s="23"/>
      <c r="B38" s="70"/>
      <c r="C38" s="1391"/>
      <c r="D38" s="645"/>
      <c r="E38" s="1352" t="s">
        <v>2136</v>
      </c>
      <c r="F38" s="14"/>
      <c r="G38" s="13"/>
      <c r="H38" s="13" t="s">
        <v>2134</v>
      </c>
      <c r="I38" s="18"/>
      <c r="J38" s="8" t="s">
        <v>74</v>
      </c>
      <c r="K38" s="9"/>
      <c r="L38" s="19"/>
      <c r="M38" s="57" t="s">
        <v>298</v>
      </c>
      <c r="N38" s="9"/>
      <c r="O38" s="19"/>
      <c r="P38" s="9"/>
      <c r="Q38" s="19">
        <v>70</v>
      </c>
      <c r="R38" s="1384">
        <f>I38*Q38-I39*Q39</f>
        <v>0</v>
      </c>
      <c r="S38" s="1381">
        <v>6630</v>
      </c>
      <c r="T38" s="1372">
        <f>IF(ISERROR(R38*S38),"",ROUND(R38*S38,1))</f>
        <v>0</v>
      </c>
      <c r="AA38" s="15" t="s">
        <v>46</v>
      </c>
      <c r="AB38" s="15" t="s">
        <v>46</v>
      </c>
      <c r="AC38" s="15">
        <v>800</v>
      </c>
    </row>
    <row r="39" spans="1:29" ht="15" customHeight="1">
      <c r="A39" s="62"/>
      <c r="B39" s="72"/>
      <c r="C39" s="1391"/>
      <c r="D39" s="645"/>
      <c r="E39" s="1386"/>
      <c r="F39" s="14"/>
      <c r="G39" s="13"/>
      <c r="H39" s="13" t="s">
        <v>25</v>
      </c>
      <c r="I39" s="18"/>
      <c r="J39" s="8" t="s">
        <v>74</v>
      </c>
      <c r="K39" s="9"/>
      <c r="L39" s="19"/>
      <c r="M39" s="57"/>
      <c r="N39" s="9"/>
      <c r="O39" s="19"/>
      <c r="P39" s="9"/>
      <c r="Q39" s="19">
        <v>1000</v>
      </c>
      <c r="R39" s="1385"/>
      <c r="S39" s="1382"/>
      <c r="T39" s="1373"/>
      <c r="AC39" s="15">
        <v>1000</v>
      </c>
    </row>
    <row r="40" spans="1:29" ht="29.25" customHeight="1">
      <c r="A40" s="23"/>
      <c r="B40" s="70"/>
      <c r="C40" s="1391"/>
      <c r="D40" s="645"/>
      <c r="E40" s="1389"/>
      <c r="F40" s="14"/>
      <c r="G40" s="13"/>
      <c r="H40" s="13" t="s">
        <v>2135</v>
      </c>
      <c r="I40" s="18"/>
      <c r="J40" s="8" t="s">
        <v>74</v>
      </c>
      <c r="K40" s="9"/>
      <c r="L40" s="19"/>
      <c r="M40" s="57" t="s">
        <v>298</v>
      </c>
      <c r="N40" s="9"/>
      <c r="O40" s="19"/>
      <c r="P40" s="9"/>
      <c r="Q40" s="19">
        <v>50</v>
      </c>
      <c r="R40" s="1384">
        <f>I40*Q40-I41*Q41</f>
        <v>0</v>
      </c>
      <c r="S40" s="1381">
        <v>11100</v>
      </c>
      <c r="T40" s="1372">
        <f>IF(ISERROR(R40*S40),"",ROUND(R40*S40,1))</f>
        <v>0</v>
      </c>
      <c r="AA40" s="15" t="s">
        <v>46</v>
      </c>
      <c r="AB40" s="15" t="s">
        <v>46</v>
      </c>
      <c r="AC40" s="15">
        <v>800</v>
      </c>
    </row>
    <row r="41" spans="1:29" ht="15" customHeight="1">
      <c r="A41" s="62"/>
      <c r="B41" s="72"/>
      <c r="C41" s="1391"/>
      <c r="D41" s="645"/>
      <c r="E41" s="1396"/>
      <c r="F41" s="14"/>
      <c r="G41" s="13"/>
      <c r="H41" s="13" t="s">
        <v>25</v>
      </c>
      <c r="I41" s="18"/>
      <c r="J41" s="8" t="s">
        <v>74</v>
      </c>
      <c r="K41" s="9"/>
      <c r="L41" s="19"/>
      <c r="M41" s="57"/>
      <c r="N41" s="9"/>
      <c r="O41" s="19"/>
      <c r="P41" s="9"/>
      <c r="Q41" s="19">
        <v>1000</v>
      </c>
      <c r="R41" s="1385"/>
      <c r="S41" s="1382"/>
      <c r="T41" s="1373"/>
      <c r="AC41" s="15">
        <v>1000</v>
      </c>
    </row>
    <row r="42" spans="1:29" ht="29.25" customHeight="1">
      <c r="A42" s="23"/>
      <c r="B42" s="70"/>
      <c r="C42" s="1391"/>
      <c r="D42" s="645"/>
      <c r="E42" s="1352" t="s">
        <v>2138</v>
      </c>
      <c r="F42" s="14"/>
      <c r="G42" s="13"/>
      <c r="H42" s="13" t="s">
        <v>2137</v>
      </c>
      <c r="I42" s="18"/>
      <c r="J42" s="8" t="s">
        <v>74</v>
      </c>
      <c r="K42" s="9"/>
      <c r="L42" s="19"/>
      <c r="M42" s="57" t="s">
        <v>298</v>
      </c>
      <c r="N42" s="9"/>
      <c r="O42" s="19"/>
      <c r="P42" s="9"/>
      <c r="Q42" s="19">
        <v>20</v>
      </c>
      <c r="R42" s="1384">
        <f>I42*Q42-I43*Q43</f>
        <v>0</v>
      </c>
      <c r="S42" s="1381">
        <v>6630</v>
      </c>
      <c r="T42" s="1372">
        <f>IF(ISERROR(R42*S42),"",ROUND(R42*S42,1))</f>
        <v>0</v>
      </c>
      <c r="AA42" s="15" t="s">
        <v>46</v>
      </c>
      <c r="AB42" s="15" t="s">
        <v>46</v>
      </c>
      <c r="AC42" s="15">
        <v>800</v>
      </c>
    </row>
    <row r="43" spans="1:29" ht="15" customHeight="1">
      <c r="A43" s="62"/>
      <c r="B43" s="72"/>
      <c r="C43" s="1391"/>
      <c r="D43" s="645"/>
      <c r="E43" s="1389"/>
      <c r="F43" s="14"/>
      <c r="G43" s="13"/>
      <c r="H43" s="13" t="s">
        <v>25</v>
      </c>
      <c r="I43" s="18"/>
      <c r="J43" s="8" t="s">
        <v>74</v>
      </c>
      <c r="K43" s="9"/>
      <c r="L43" s="19"/>
      <c r="M43" s="57"/>
      <c r="N43" s="9"/>
      <c r="O43" s="19"/>
      <c r="P43" s="9"/>
      <c r="Q43" s="19">
        <v>1000</v>
      </c>
      <c r="R43" s="1385"/>
      <c r="S43" s="1382"/>
      <c r="T43" s="1373"/>
      <c r="AC43" s="15">
        <v>1000</v>
      </c>
    </row>
    <row r="44" spans="1:29" ht="29.25" customHeight="1">
      <c r="A44" s="23"/>
      <c r="B44" s="70"/>
      <c r="C44" s="1391"/>
      <c r="D44" s="645"/>
      <c r="E44" s="1352" t="s">
        <v>2139</v>
      </c>
      <c r="F44" s="14"/>
      <c r="G44" s="13"/>
      <c r="H44" s="13" t="s">
        <v>2137</v>
      </c>
      <c r="I44" s="18"/>
      <c r="J44" s="8" t="s">
        <v>74</v>
      </c>
      <c r="K44" s="9"/>
      <c r="L44" s="19"/>
      <c r="M44" s="57" t="s">
        <v>298</v>
      </c>
      <c r="N44" s="9"/>
      <c r="O44" s="19"/>
      <c r="P44" s="9"/>
      <c r="Q44" s="19">
        <v>90</v>
      </c>
      <c r="R44" s="1384">
        <f>I44*Q44-I45*Q45</f>
        <v>0</v>
      </c>
      <c r="S44" s="1381">
        <v>6630</v>
      </c>
      <c r="T44" s="1372">
        <f>IF(ISERROR(R44*S44),"",ROUND(R44*S44,1))</f>
        <v>0</v>
      </c>
      <c r="AA44" s="15" t="s">
        <v>46</v>
      </c>
      <c r="AB44" s="15" t="s">
        <v>46</v>
      </c>
      <c r="AC44" s="15">
        <v>800</v>
      </c>
    </row>
    <row r="45" spans="1:29" ht="15" customHeight="1">
      <c r="A45" s="62"/>
      <c r="B45" s="72"/>
      <c r="C45" s="1392"/>
      <c r="D45" s="645"/>
      <c r="E45" s="1389"/>
      <c r="F45" s="14"/>
      <c r="G45" s="13"/>
      <c r="H45" s="13" t="s">
        <v>25</v>
      </c>
      <c r="I45" s="18"/>
      <c r="J45" s="8" t="s">
        <v>74</v>
      </c>
      <c r="K45" s="9"/>
      <c r="L45" s="19"/>
      <c r="M45" s="57"/>
      <c r="N45" s="9"/>
      <c r="O45" s="19"/>
      <c r="P45" s="9"/>
      <c r="Q45" s="19">
        <v>1000</v>
      </c>
      <c r="R45" s="1385"/>
      <c r="S45" s="1382"/>
      <c r="T45" s="1373"/>
      <c r="AC45" s="15">
        <v>1000</v>
      </c>
    </row>
    <row r="46" spans="1:29" ht="15" customHeight="1">
      <c r="A46" s="23"/>
      <c r="B46" s="70"/>
      <c r="C46" s="1394" t="s">
        <v>2140</v>
      </c>
      <c r="D46" s="645"/>
      <c r="E46" s="1362" t="s">
        <v>91</v>
      </c>
      <c r="F46" s="14"/>
      <c r="G46" s="13"/>
      <c r="H46" s="13" t="s">
        <v>2141</v>
      </c>
      <c r="I46" s="18"/>
      <c r="J46" s="8" t="s">
        <v>74</v>
      </c>
      <c r="K46" s="9"/>
      <c r="L46" s="19"/>
      <c r="M46" s="57" t="s">
        <v>466</v>
      </c>
      <c r="N46" s="9"/>
      <c r="O46" s="19"/>
      <c r="P46" s="9"/>
      <c r="Q46" s="19">
        <v>700</v>
      </c>
      <c r="R46" s="1384">
        <f>I46*Q46-I47*Q47</f>
        <v>0</v>
      </c>
      <c r="S46" s="1381">
        <v>6630</v>
      </c>
      <c r="T46" s="1372">
        <f>IF(ISERROR(R46*S46),"",ROUND(R46*S46,1))</f>
        <v>0</v>
      </c>
      <c r="AA46" s="15" t="s">
        <v>46</v>
      </c>
      <c r="AB46" s="15" t="s">
        <v>46</v>
      </c>
      <c r="AC46" s="15">
        <v>0.3</v>
      </c>
    </row>
    <row r="47" spans="1:29" ht="15" customHeight="1">
      <c r="A47" s="21"/>
      <c r="B47" s="83"/>
      <c r="C47" s="1395"/>
      <c r="D47" s="645"/>
      <c r="E47" s="1393"/>
      <c r="F47" s="14"/>
      <c r="G47" s="13"/>
      <c r="H47" s="13" t="s">
        <v>25</v>
      </c>
      <c r="I47" s="18"/>
      <c r="J47" s="8" t="s">
        <v>74</v>
      </c>
      <c r="K47" s="9"/>
      <c r="L47" s="19"/>
      <c r="M47" s="57" t="s">
        <v>466</v>
      </c>
      <c r="N47" s="9"/>
      <c r="O47" s="19"/>
      <c r="P47" s="9"/>
      <c r="Q47" s="19">
        <v>1000</v>
      </c>
      <c r="R47" s="1385"/>
      <c r="S47" s="1382"/>
      <c r="T47" s="1373"/>
      <c r="AA47" s="15" t="s">
        <v>46</v>
      </c>
      <c r="AB47" s="15" t="s">
        <v>46</v>
      </c>
      <c r="AC47" s="15">
        <v>0.03</v>
      </c>
    </row>
    <row r="48" spans="1:29" ht="15" customHeight="1">
      <c r="A48" s="22"/>
      <c r="B48" s="84"/>
      <c r="C48" s="715" t="s">
        <v>366</v>
      </c>
      <c r="D48" s="652"/>
      <c r="E48" s="652" t="s">
        <v>90</v>
      </c>
      <c r="F48" s="8"/>
      <c r="G48" s="8"/>
      <c r="H48" s="8" t="s">
        <v>364</v>
      </c>
      <c r="I48" s="18"/>
      <c r="J48" s="8" t="s">
        <v>74</v>
      </c>
      <c r="K48" s="9"/>
      <c r="L48" s="19"/>
      <c r="M48" s="57" t="s">
        <v>475</v>
      </c>
      <c r="N48" s="9"/>
      <c r="O48" s="19"/>
      <c r="P48" s="9"/>
      <c r="Q48" s="19">
        <v>1000</v>
      </c>
      <c r="R48" s="723">
        <f>I48*Q48</f>
        <v>0</v>
      </c>
      <c r="S48" s="131"/>
      <c r="T48" s="180">
        <f>IF(ISERROR(R48*S48),"",ROUND(R48*S48,1))</f>
        <v>0</v>
      </c>
      <c r="AA48" s="15" t="s">
        <v>46</v>
      </c>
      <c r="AB48" s="15" t="s">
        <v>46</v>
      </c>
      <c r="AC48" s="15">
        <v>1000</v>
      </c>
    </row>
    <row r="49" spans="1:30" ht="29.25" customHeight="1">
      <c r="A49" s="22"/>
      <c r="B49" s="84"/>
      <c r="C49" s="715" t="s">
        <v>2142</v>
      </c>
      <c r="D49" s="652"/>
      <c r="E49" s="652" t="s">
        <v>90</v>
      </c>
      <c r="F49" s="8"/>
      <c r="G49" s="8"/>
      <c r="H49" s="8" t="s">
        <v>2143</v>
      </c>
      <c r="I49" s="18"/>
      <c r="J49" s="8" t="s">
        <v>74</v>
      </c>
      <c r="K49" s="9"/>
      <c r="L49" s="19"/>
      <c r="M49" s="57" t="s">
        <v>298</v>
      </c>
      <c r="N49" s="9"/>
      <c r="O49" s="19"/>
      <c r="P49" s="9"/>
      <c r="Q49" s="19">
        <v>1000</v>
      </c>
      <c r="R49" s="723">
        <f>I49*Q49</f>
        <v>0</v>
      </c>
      <c r="S49" s="131"/>
      <c r="T49" s="180">
        <f>IF(ISERROR(R49*S49),"",ROUND(R49*S49,1))</f>
        <v>0</v>
      </c>
      <c r="AA49" s="15" t="s">
        <v>46</v>
      </c>
      <c r="AB49" s="15" t="s">
        <v>46</v>
      </c>
      <c r="AC49" s="15">
        <v>1000</v>
      </c>
    </row>
    <row r="50" spans="1:30" ht="15" customHeight="1">
      <c r="L50" s="10"/>
      <c r="M50" s="56"/>
      <c r="Q50" s="10" t="s">
        <v>49</v>
      </c>
      <c r="R50" s="181">
        <f>SUM(R9:R49)</f>
        <v>0</v>
      </c>
      <c r="S50" s="76" t="s">
        <v>299</v>
      </c>
      <c r="T50" s="168">
        <f>SUM(T9:T49)</f>
        <v>0</v>
      </c>
      <c r="AD50" s="80" t="s">
        <v>481</v>
      </c>
    </row>
    <row r="52" spans="1:30" ht="15" customHeight="1">
      <c r="I52" s="133" t="s">
        <v>406</v>
      </c>
      <c r="S52" s="3" t="s">
        <v>377</v>
      </c>
    </row>
    <row r="53" spans="1:30" ht="15" customHeight="1">
      <c r="I53" s="1366" t="s">
        <v>367</v>
      </c>
      <c r="J53" s="1366"/>
      <c r="K53" s="1366"/>
      <c r="L53" s="1366"/>
      <c r="M53" s="1366"/>
      <c r="N53" s="1366"/>
      <c r="O53" s="1366"/>
      <c r="P53" s="1366"/>
      <c r="Q53" s="1383" t="s">
        <v>91</v>
      </c>
      <c r="R53" s="1383"/>
      <c r="S53" s="132">
        <v>6630</v>
      </c>
      <c r="T53" s="3"/>
    </row>
    <row r="54" spans="1:30" ht="15" customHeight="1">
      <c r="I54" s="1366" t="s">
        <v>376</v>
      </c>
      <c r="J54" s="1366"/>
      <c r="K54" s="1366"/>
      <c r="L54" s="1366"/>
      <c r="M54" s="1366"/>
      <c r="N54" s="1366"/>
      <c r="O54" s="1366"/>
      <c r="P54" s="1366"/>
      <c r="Q54" s="1383" t="s">
        <v>92</v>
      </c>
      <c r="R54" s="1383"/>
      <c r="S54" s="132">
        <v>11100</v>
      </c>
      <c r="T54" s="3"/>
    </row>
    <row r="55" spans="1:30" ht="15" customHeight="1">
      <c r="I55" s="1366" t="s">
        <v>371</v>
      </c>
      <c r="J55" s="1366"/>
      <c r="K55" s="1366"/>
      <c r="L55" s="1366"/>
      <c r="M55" s="1366"/>
      <c r="N55" s="1366"/>
      <c r="O55" s="1366"/>
      <c r="P55" s="1366"/>
      <c r="Q55" s="1383" t="s">
        <v>94</v>
      </c>
      <c r="R55" s="1383"/>
      <c r="S55" s="132">
        <v>8900</v>
      </c>
      <c r="T55" s="3"/>
    </row>
    <row r="56" spans="1:30" ht="15" customHeight="1">
      <c r="I56" s="1366" t="s">
        <v>531</v>
      </c>
      <c r="J56" s="1366"/>
      <c r="K56" s="1366"/>
      <c r="L56" s="1366"/>
      <c r="M56" s="1366"/>
      <c r="N56" s="1366"/>
      <c r="O56" s="1366"/>
      <c r="P56" s="1366"/>
      <c r="Q56" s="1383" t="s">
        <v>2119</v>
      </c>
      <c r="R56" s="1383"/>
      <c r="S56" s="132">
        <v>9200</v>
      </c>
      <c r="T56" s="3"/>
    </row>
    <row r="57" spans="1:30" ht="15" customHeight="1">
      <c r="I57" s="1366" t="s">
        <v>372</v>
      </c>
      <c r="J57" s="1366"/>
      <c r="K57" s="1366"/>
      <c r="L57" s="1366"/>
      <c r="M57" s="1366"/>
      <c r="N57" s="1366"/>
      <c r="O57" s="1366"/>
      <c r="P57" s="1366"/>
      <c r="Q57" s="1383" t="s">
        <v>368</v>
      </c>
      <c r="R57" s="1383"/>
      <c r="S57" s="132">
        <v>9200</v>
      </c>
      <c r="T57" s="3"/>
    </row>
    <row r="58" spans="1:30" ht="15" customHeight="1">
      <c r="I58" s="1366" t="s">
        <v>373</v>
      </c>
      <c r="J58" s="1366"/>
      <c r="K58" s="1366"/>
      <c r="L58" s="1366"/>
      <c r="M58" s="1366"/>
      <c r="N58" s="1366"/>
      <c r="O58" s="1366"/>
      <c r="P58" s="1366"/>
      <c r="Q58" s="1383" t="s">
        <v>95</v>
      </c>
      <c r="R58" s="1383"/>
      <c r="S58" s="132">
        <v>9540</v>
      </c>
      <c r="T58" s="3"/>
    </row>
    <row r="59" spans="1:30" ht="15" customHeight="1">
      <c r="I59" s="1366" t="s">
        <v>374</v>
      </c>
      <c r="J59" s="1366"/>
      <c r="K59" s="1366"/>
      <c r="L59" s="1366"/>
      <c r="M59" s="1366"/>
      <c r="N59" s="1366"/>
      <c r="O59" s="1366"/>
      <c r="P59" s="1366"/>
      <c r="Q59" s="1383" t="s">
        <v>369</v>
      </c>
      <c r="R59" s="1383"/>
      <c r="S59" s="132">
        <v>8550</v>
      </c>
      <c r="T59" s="3"/>
    </row>
    <row r="60" spans="1:30" ht="15" customHeight="1">
      <c r="I60" s="1366" t="s">
        <v>375</v>
      </c>
      <c r="J60" s="1366"/>
      <c r="K60" s="1366"/>
      <c r="L60" s="1366"/>
      <c r="M60" s="1366"/>
      <c r="N60" s="1366"/>
      <c r="O60" s="1366"/>
      <c r="P60" s="1366"/>
      <c r="Q60" s="1383" t="s">
        <v>370</v>
      </c>
      <c r="R60" s="1383"/>
      <c r="S60" s="132">
        <v>7910</v>
      </c>
      <c r="T60" s="3"/>
    </row>
    <row r="61" spans="1:30" ht="15" customHeight="1">
      <c r="I61" s="1366" t="s">
        <v>532</v>
      </c>
      <c r="J61" s="1366"/>
      <c r="K61" s="1366"/>
      <c r="L61" s="1366"/>
      <c r="M61" s="1366"/>
      <c r="N61" s="1366"/>
      <c r="O61" s="1366"/>
      <c r="P61" s="1366"/>
      <c r="Q61" s="1383" t="s">
        <v>533</v>
      </c>
      <c r="R61" s="1383"/>
      <c r="S61" s="132">
        <v>7190</v>
      </c>
    </row>
  </sheetData>
  <sheetProtection password="E4BE" sheet="1" formatCells="0"/>
  <mergeCells count="100">
    <mergeCell ref="E42:E43"/>
    <mergeCell ref="E44:E45"/>
    <mergeCell ref="C10:C45"/>
    <mergeCell ref="R46:R47"/>
    <mergeCell ref="E46:E47"/>
    <mergeCell ref="C46:C47"/>
    <mergeCell ref="R38:R39"/>
    <mergeCell ref="R34:R35"/>
    <mergeCell ref="R44:R45"/>
    <mergeCell ref="E10:E11"/>
    <mergeCell ref="E38:E41"/>
    <mergeCell ref="E26:E31"/>
    <mergeCell ref="E22:E25"/>
    <mergeCell ref="R22:R23"/>
    <mergeCell ref="R42:R43"/>
    <mergeCell ref="R10:R11"/>
    <mergeCell ref="R40:R41"/>
    <mergeCell ref="T32:T33"/>
    <mergeCell ref="T34:T35"/>
    <mergeCell ref="E32:E37"/>
    <mergeCell ref="R32:R33"/>
    <mergeCell ref="S32:S33"/>
    <mergeCell ref="R36:R37"/>
    <mergeCell ref="S34:S35"/>
    <mergeCell ref="T26:T27"/>
    <mergeCell ref="R30:R31"/>
    <mergeCell ref="S30:S31"/>
    <mergeCell ref="T30:T31"/>
    <mergeCell ref="R28:R29"/>
    <mergeCell ref="S28:S29"/>
    <mergeCell ref="T28:T29"/>
    <mergeCell ref="R26:R27"/>
    <mergeCell ref="S26:S27"/>
    <mergeCell ref="T18:T19"/>
    <mergeCell ref="R20:R21"/>
    <mergeCell ref="S20:S21"/>
    <mergeCell ref="T20:T21"/>
    <mergeCell ref="S18:S19"/>
    <mergeCell ref="S22:S23"/>
    <mergeCell ref="T22:T23"/>
    <mergeCell ref="R24:R25"/>
    <mergeCell ref="S24:S25"/>
    <mergeCell ref="T24:T25"/>
    <mergeCell ref="S42:S43"/>
    <mergeCell ref="T42:T43"/>
    <mergeCell ref="S36:S37"/>
    <mergeCell ref="T36:T37"/>
    <mergeCell ref="S38:S39"/>
    <mergeCell ref="S40:S41"/>
    <mergeCell ref="T38:T39"/>
    <mergeCell ref="T40:T41"/>
    <mergeCell ref="I61:P61"/>
    <mergeCell ref="Q61:R61"/>
    <mergeCell ref="I58:P58"/>
    <mergeCell ref="Q58:R58"/>
    <mergeCell ref="Q59:R59"/>
    <mergeCell ref="Q60:R60"/>
    <mergeCell ref="I60:P60"/>
    <mergeCell ref="I59:P59"/>
    <mergeCell ref="S10:S11"/>
    <mergeCell ref="S16:S17"/>
    <mergeCell ref="T7:T8"/>
    <mergeCell ref="R7:R8"/>
    <mergeCell ref="S7:S8"/>
    <mergeCell ref="T10:T11"/>
    <mergeCell ref="R14:R15"/>
    <mergeCell ref="S14:S15"/>
    <mergeCell ref="T14:T15"/>
    <mergeCell ref="R12:R13"/>
    <mergeCell ref="S12:S13"/>
    <mergeCell ref="T12:T13"/>
    <mergeCell ref="R16:R17"/>
    <mergeCell ref="T16:T17"/>
    <mergeCell ref="D7:E7"/>
    <mergeCell ref="F7:G7"/>
    <mergeCell ref="I7:I8"/>
    <mergeCell ref="H7:H8"/>
    <mergeCell ref="R18:R19"/>
    <mergeCell ref="J7:J8"/>
    <mergeCell ref="M7:M8"/>
    <mergeCell ref="K7:L8"/>
    <mergeCell ref="N7:O8"/>
    <mergeCell ref="P7:Q8"/>
    <mergeCell ref="E14:E17"/>
    <mergeCell ref="E12:E13"/>
    <mergeCell ref="E18:E21"/>
    <mergeCell ref="Q54:R54"/>
    <mergeCell ref="Q55:R55"/>
    <mergeCell ref="Q57:R57"/>
    <mergeCell ref="I53:P53"/>
    <mergeCell ref="I56:P56"/>
    <mergeCell ref="Q56:R56"/>
    <mergeCell ref="I54:P54"/>
    <mergeCell ref="I55:P55"/>
    <mergeCell ref="I57:P57"/>
    <mergeCell ref="S44:S45"/>
    <mergeCell ref="T44:T45"/>
    <mergeCell ref="S46:S47"/>
    <mergeCell ref="T46:T47"/>
    <mergeCell ref="Q53:R53"/>
  </mergeCells>
  <phoneticPr fontId="2"/>
  <dataValidations disablePrompts="1" count="1">
    <dataValidation type="list" allowBlank="1" showInputMessage="1" showErrorMessage="1" sqref="D5" xr:uid="{BEBA75D5-77F9-4514-9621-5F4D28ECDEC4}">
      <formula1>$Y$3:$Y$4</formula1>
    </dataValidation>
  </dataValidations>
  <printOptions horizontalCentered="1"/>
  <pageMargins left="0.39370078740157483" right="0.39370078740157483" top="0.78740157480314965" bottom="0.59055118110236227" header="0.39370078740157483" footer="0.39370078740157483"/>
  <pageSetup paperSize="9" scale="82" fitToHeight="0" orientation="landscape" horizontalDpi="300" verticalDpi="300" r:id="rId1"/>
  <headerFooter alignWithMargins="0">
    <oddFooter>&amp;P / &amp;N ページ</oddFooter>
  </headerFooter>
  <rowBreaks count="1" manualBreakCount="1">
    <brk id="25" max="29"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594D-6BAF-4EE3-B528-CECD89CCACB8}">
  <sheetPr codeName="Sheet7">
    <pageSetUpPr fitToPage="1"/>
  </sheetPr>
  <dimension ref="A1:AD28"/>
  <sheetViews>
    <sheetView view="pageBreakPreview" topLeftCell="C1" zoomScale="80" zoomScaleNormal="85" zoomScaleSheetLayoutView="80" workbookViewId="0">
      <pane ySplit="8" topLeftCell="A9" activePane="bottomLeft" state="frozen"/>
      <selection activeCell="V5" sqref="V5"/>
      <selection pane="bottomLeft" activeCell="C1" sqref="C1"/>
    </sheetView>
  </sheetViews>
  <sheetFormatPr defaultColWidth="9" defaultRowHeight="15" customHeight="1"/>
  <cols>
    <col min="1" max="1" width="9.36328125" style="3" hidden="1" customWidth="1"/>
    <col min="2" max="2" width="21.26953125" style="3" hidden="1" customWidth="1"/>
    <col min="3" max="3" width="55.36328125" style="3" customWidth="1"/>
    <col min="4" max="4" width="10.90625" style="3" hidden="1" customWidth="1"/>
    <col min="5" max="5" width="13.08984375" style="3" hidden="1" customWidth="1"/>
    <col min="6" max="6" width="4.453125" style="3" hidden="1" customWidth="1"/>
    <col min="7" max="7" width="28.90625" style="3" customWidth="1"/>
    <col min="8" max="8" width="37.0898437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29" ht="14">
      <c r="A1" s="2"/>
      <c r="C1" s="2" t="s">
        <v>328</v>
      </c>
    </row>
    <row r="2" spans="1:29" ht="15" customHeight="1">
      <c r="C2" s="2" t="s">
        <v>410</v>
      </c>
    </row>
    <row r="3" spans="1:29" ht="15" customHeight="1">
      <c r="Y3" s="15" t="s">
        <v>51</v>
      </c>
    </row>
    <row r="4" spans="1:29" ht="15" customHeight="1">
      <c r="A4" s="67" t="s">
        <v>53</v>
      </c>
      <c r="B4" s="67" t="s">
        <v>321</v>
      </c>
      <c r="C4" s="124"/>
      <c r="D4" s="17" t="s">
        <v>54</v>
      </c>
      <c r="E4" s="67" t="s">
        <v>55</v>
      </c>
      <c r="H4" s="67" t="s">
        <v>55</v>
      </c>
      <c r="Y4" s="15" t="s">
        <v>52</v>
      </c>
    </row>
    <row r="5" spans="1:29" ht="15" customHeight="1">
      <c r="A5" s="66">
        <f>報告書!T1</f>
        <v>0</v>
      </c>
      <c r="B5" s="66">
        <f>報告書!T2</f>
        <v>0</v>
      </c>
      <c r="C5" s="130"/>
      <c r="D5" s="68" t="s">
        <v>322</v>
      </c>
      <c r="E5" s="69">
        <f>'別紙-第1項現況'!D3</f>
        <v>2025</v>
      </c>
      <c r="H5" s="69" t="str">
        <f>'別紙-第1項現況'!D3&amp;"年度"</f>
        <v>2025年度</v>
      </c>
    </row>
    <row r="7" spans="1:29" ht="15" customHeight="1">
      <c r="B7" s="86"/>
      <c r="C7" s="5" t="s">
        <v>96</v>
      </c>
      <c r="D7" s="1284" t="s">
        <v>47</v>
      </c>
      <c r="E7" s="1285"/>
      <c r="F7" s="1284" t="s">
        <v>47</v>
      </c>
      <c r="G7" s="1285"/>
      <c r="H7" s="1288" t="s">
        <v>50</v>
      </c>
      <c r="I7" s="1269" t="s">
        <v>35</v>
      </c>
      <c r="J7" s="1287" t="s">
        <v>36</v>
      </c>
      <c r="K7" s="1290" t="s">
        <v>37</v>
      </c>
      <c r="L7" s="1291"/>
      <c r="M7" s="1268" t="s">
        <v>38</v>
      </c>
      <c r="N7" s="1290" t="s">
        <v>39</v>
      </c>
      <c r="O7" s="1291"/>
      <c r="P7" s="1290" t="s">
        <v>40</v>
      </c>
      <c r="Q7" s="1291"/>
      <c r="R7" s="1268" t="s">
        <v>41</v>
      </c>
      <c r="S7" s="1268" t="s">
        <v>42</v>
      </c>
      <c r="T7" s="1268" t="s">
        <v>43</v>
      </c>
    </row>
    <row r="8" spans="1:29" ht="15" customHeight="1">
      <c r="A8" s="1" t="s">
        <v>56</v>
      </c>
      <c r="B8" s="81" t="s">
        <v>44</v>
      </c>
      <c r="C8" s="5" t="s">
        <v>45</v>
      </c>
      <c r="D8" s="1" t="s">
        <v>57</v>
      </c>
      <c r="E8" s="6" t="s">
        <v>34</v>
      </c>
      <c r="F8" s="1" t="s">
        <v>56</v>
      </c>
      <c r="G8" s="6" t="s">
        <v>34</v>
      </c>
      <c r="H8" s="1289"/>
      <c r="I8" s="1269"/>
      <c r="J8" s="1287"/>
      <c r="K8" s="1292"/>
      <c r="L8" s="1293"/>
      <c r="M8" s="1269"/>
      <c r="N8" s="1292"/>
      <c r="O8" s="1293"/>
      <c r="P8" s="1292"/>
      <c r="Q8" s="1293"/>
      <c r="R8" s="1269"/>
      <c r="S8" s="1269"/>
      <c r="T8" s="1269"/>
    </row>
    <row r="9" spans="1:29" ht="15" customHeight="1">
      <c r="A9" s="122"/>
      <c r="B9" s="116"/>
      <c r="C9" s="756" t="s">
        <v>2189</v>
      </c>
      <c r="D9" s="652" t="s">
        <v>46</v>
      </c>
      <c r="E9" s="652" t="s">
        <v>46</v>
      </c>
      <c r="F9" s="660"/>
      <c r="G9" s="660"/>
      <c r="H9" s="633" t="s">
        <v>491</v>
      </c>
      <c r="I9" s="18"/>
      <c r="J9" s="8" t="s">
        <v>74</v>
      </c>
      <c r="K9" s="9"/>
      <c r="L9" s="19"/>
      <c r="M9" s="57" t="s">
        <v>466</v>
      </c>
      <c r="N9" s="9"/>
      <c r="O9" s="19"/>
      <c r="P9" s="9"/>
      <c r="Q9" s="19">
        <v>1.3</v>
      </c>
      <c r="R9" s="180">
        <f>I9*Q9</f>
        <v>0</v>
      </c>
      <c r="S9" s="717">
        <v>23500</v>
      </c>
      <c r="T9" s="159">
        <f>IF(ISERROR(R9*S9),"",ROUND(R9*S9,1))</f>
        <v>0</v>
      </c>
      <c r="AA9" s="15" t="s">
        <v>46</v>
      </c>
      <c r="AB9" s="15" t="s">
        <v>46</v>
      </c>
      <c r="AC9" s="108">
        <v>19</v>
      </c>
    </row>
    <row r="10" spans="1:29" ht="15" customHeight="1">
      <c r="A10" s="122"/>
      <c r="B10" s="116"/>
      <c r="C10" s="756" t="s">
        <v>489</v>
      </c>
      <c r="D10" s="652" t="s">
        <v>46</v>
      </c>
      <c r="E10" s="652" t="s">
        <v>46</v>
      </c>
      <c r="F10" s="660"/>
      <c r="G10" s="660" t="s">
        <v>489</v>
      </c>
      <c r="H10" s="633" t="s">
        <v>490</v>
      </c>
      <c r="I10" s="18"/>
      <c r="J10" s="8" t="s">
        <v>74</v>
      </c>
      <c r="K10" s="9"/>
      <c r="L10" s="19"/>
      <c r="M10" s="57" t="s">
        <v>466</v>
      </c>
      <c r="N10" s="9"/>
      <c r="O10" s="19"/>
      <c r="P10" s="9"/>
      <c r="Q10" s="19">
        <v>1000</v>
      </c>
      <c r="R10" s="180">
        <f>I10*Q10</f>
        <v>0</v>
      </c>
      <c r="S10" s="717">
        <v>23500</v>
      </c>
      <c r="T10" s="159">
        <f>IF(ISERROR(R10*S10),"",ROUND(R10*S10,1))</f>
        <v>0</v>
      </c>
      <c r="AA10" s="15" t="s">
        <v>46</v>
      </c>
      <c r="AB10" s="15" t="s">
        <v>46</v>
      </c>
      <c r="AC10" s="108">
        <v>1000</v>
      </c>
    </row>
    <row r="11" spans="1:29" ht="15" customHeight="1">
      <c r="A11" s="122"/>
      <c r="B11" s="116"/>
      <c r="C11" s="1398" t="s">
        <v>2144</v>
      </c>
      <c r="D11" s="652"/>
      <c r="E11" s="652"/>
      <c r="F11" s="660"/>
      <c r="G11" s="1402" t="s">
        <v>2092</v>
      </c>
      <c r="H11" s="633" t="s">
        <v>496</v>
      </c>
      <c r="I11" s="18"/>
      <c r="J11" s="8" t="s">
        <v>74</v>
      </c>
      <c r="K11" s="9"/>
      <c r="L11" s="19"/>
      <c r="M11" s="57"/>
      <c r="N11" s="9"/>
      <c r="O11" s="19"/>
      <c r="P11" s="9"/>
      <c r="Q11" s="19">
        <v>200</v>
      </c>
      <c r="R11" s="1403">
        <f>I11*Q11-I12*Q12</f>
        <v>0</v>
      </c>
      <c r="S11" s="1381">
        <v>23500</v>
      </c>
      <c r="T11" s="1372">
        <f>IF(ISERROR(R11*S11),"",ROUND(R11*S11,1))</f>
        <v>0</v>
      </c>
      <c r="AC11" s="108">
        <v>500</v>
      </c>
    </row>
    <row r="12" spans="1:29" ht="15" customHeight="1">
      <c r="A12" s="122"/>
      <c r="B12" s="116"/>
      <c r="C12" s="1399"/>
      <c r="D12" s="652"/>
      <c r="E12" s="652"/>
      <c r="F12" s="660"/>
      <c r="G12" s="1392"/>
      <c r="H12" s="633" t="s">
        <v>497</v>
      </c>
      <c r="I12" s="18"/>
      <c r="J12" s="8" t="s">
        <v>74</v>
      </c>
      <c r="K12" s="9"/>
      <c r="L12" s="19"/>
      <c r="M12" s="57"/>
      <c r="N12" s="9"/>
      <c r="O12" s="19"/>
      <c r="P12" s="9"/>
      <c r="Q12" s="19">
        <v>1000</v>
      </c>
      <c r="R12" s="1403"/>
      <c r="S12" s="1382"/>
      <c r="T12" s="1373"/>
      <c r="AC12" s="108">
        <v>1000</v>
      </c>
    </row>
    <row r="13" spans="1:29" ht="15" customHeight="1">
      <c r="A13" s="122"/>
      <c r="B13" s="116"/>
      <c r="C13" s="1400"/>
      <c r="D13" s="652"/>
      <c r="E13" s="652"/>
      <c r="F13" s="660"/>
      <c r="G13" s="1402" t="s">
        <v>2093</v>
      </c>
      <c r="H13" s="633" t="s">
        <v>496</v>
      </c>
      <c r="I13" s="18"/>
      <c r="J13" s="8" t="s">
        <v>74</v>
      </c>
      <c r="K13" s="9"/>
      <c r="L13" s="19"/>
      <c r="M13" s="57"/>
      <c r="N13" s="9"/>
      <c r="O13" s="19"/>
      <c r="P13" s="9"/>
      <c r="Q13" s="19">
        <v>600</v>
      </c>
      <c r="R13" s="1403">
        <f>I13*Q13-I14*Q14</f>
        <v>0</v>
      </c>
      <c r="S13" s="1381">
        <v>23500</v>
      </c>
      <c r="T13" s="1372">
        <f>IF(ISERROR(R13*S13),"",ROUND(R13*S13,1))</f>
        <v>0</v>
      </c>
      <c r="AC13" s="108">
        <v>500</v>
      </c>
    </row>
    <row r="14" spans="1:29" ht="15" customHeight="1">
      <c r="A14" s="122"/>
      <c r="B14" s="116"/>
      <c r="C14" s="1401"/>
      <c r="D14" s="652"/>
      <c r="E14" s="652"/>
      <c r="F14" s="660"/>
      <c r="G14" s="1392"/>
      <c r="H14" s="633" t="s">
        <v>497</v>
      </c>
      <c r="I14" s="18"/>
      <c r="J14" s="8" t="s">
        <v>74</v>
      </c>
      <c r="K14" s="9"/>
      <c r="L14" s="19"/>
      <c r="M14" s="57"/>
      <c r="N14" s="9"/>
      <c r="O14" s="19"/>
      <c r="P14" s="9"/>
      <c r="Q14" s="19">
        <v>1000</v>
      </c>
      <c r="R14" s="1403"/>
      <c r="S14" s="1382"/>
      <c r="T14" s="1373"/>
      <c r="AC14" s="108">
        <v>1000</v>
      </c>
    </row>
    <row r="15" spans="1:29" ht="28.5" customHeight="1">
      <c r="A15" s="122"/>
      <c r="B15" s="116"/>
      <c r="C15" s="756" t="s">
        <v>2145</v>
      </c>
      <c r="D15" s="652" t="s">
        <v>46</v>
      </c>
      <c r="E15" s="652" t="s">
        <v>46</v>
      </c>
      <c r="F15" s="660"/>
      <c r="G15" s="660" t="s">
        <v>2147</v>
      </c>
      <c r="H15" s="633" t="s">
        <v>492</v>
      </c>
      <c r="I15" s="18"/>
      <c r="J15" s="8" t="s">
        <v>74</v>
      </c>
      <c r="K15" s="9"/>
      <c r="L15" s="19"/>
      <c r="M15" s="57" t="s">
        <v>466</v>
      </c>
      <c r="N15" s="9"/>
      <c r="O15" s="19"/>
      <c r="P15" s="9"/>
      <c r="Q15" s="19">
        <v>19</v>
      </c>
      <c r="R15" s="180">
        <f>I15*Q15</f>
        <v>0</v>
      </c>
      <c r="S15" s="717">
        <v>23500</v>
      </c>
      <c r="T15" s="159">
        <f>IF(ISERROR(R15*S15),"",ROUND(R15*S15,1))</f>
        <v>0</v>
      </c>
      <c r="AA15" s="15" t="s">
        <v>46</v>
      </c>
      <c r="AB15" s="15" t="s">
        <v>46</v>
      </c>
      <c r="AC15" s="108">
        <v>27</v>
      </c>
    </row>
    <row r="16" spans="1:29" ht="15" customHeight="1">
      <c r="A16" s="122"/>
      <c r="B16" s="116"/>
      <c r="C16" s="1397" t="s">
        <v>2146</v>
      </c>
      <c r="D16" s="652" t="s">
        <v>46</v>
      </c>
      <c r="E16" s="652" t="s">
        <v>46</v>
      </c>
      <c r="F16" s="660"/>
      <c r="G16" s="1402" t="s">
        <v>2147</v>
      </c>
      <c r="H16" s="633" t="s">
        <v>493</v>
      </c>
      <c r="I16" s="18"/>
      <c r="J16" s="8" t="s">
        <v>74</v>
      </c>
      <c r="K16" s="9"/>
      <c r="L16" s="19"/>
      <c r="M16" s="57" t="s">
        <v>466</v>
      </c>
      <c r="N16" s="9"/>
      <c r="O16" s="19"/>
      <c r="P16" s="9"/>
      <c r="Q16" s="19">
        <v>1</v>
      </c>
      <c r="R16" s="1403">
        <f>I16*Q16*I17/100</f>
        <v>0</v>
      </c>
      <c r="S16" s="1381">
        <v>23500</v>
      </c>
      <c r="T16" s="1372">
        <f>IF(ISERROR(R16*S16),"",ROUND(R16*S16,1))</f>
        <v>0</v>
      </c>
      <c r="AA16" s="15" t="s">
        <v>46</v>
      </c>
      <c r="AB16" s="15" t="s">
        <v>46</v>
      </c>
      <c r="AC16" s="108">
        <v>1</v>
      </c>
    </row>
    <row r="17" spans="1:30" ht="15" customHeight="1">
      <c r="A17" s="122"/>
      <c r="B17" s="116"/>
      <c r="C17" s="1397"/>
      <c r="D17" s="652" t="s">
        <v>46</v>
      </c>
      <c r="E17" s="652" t="s">
        <v>46</v>
      </c>
      <c r="F17" s="660"/>
      <c r="G17" s="1392"/>
      <c r="H17" s="633" t="s">
        <v>494</v>
      </c>
      <c r="I17" s="18"/>
      <c r="J17" s="8" t="s">
        <v>495</v>
      </c>
      <c r="K17" s="9"/>
      <c r="L17" s="19"/>
      <c r="M17" s="57" t="s">
        <v>466</v>
      </c>
      <c r="N17" s="9"/>
      <c r="O17" s="19"/>
      <c r="P17" s="9"/>
      <c r="Q17" s="101" t="s">
        <v>466</v>
      </c>
      <c r="R17" s="1403"/>
      <c r="S17" s="1382"/>
      <c r="T17" s="1373"/>
      <c r="AA17" s="15" t="s">
        <v>46</v>
      </c>
      <c r="AB17" s="15" t="s">
        <v>46</v>
      </c>
      <c r="AC17" s="76" t="s">
        <v>466</v>
      </c>
    </row>
    <row r="18" spans="1:30" ht="27" customHeight="1">
      <c r="A18" s="122"/>
      <c r="B18" s="116"/>
      <c r="C18" s="756" t="s">
        <v>2190</v>
      </c>
      <c r="D18" s="652" t="s">
        <v>46</v>
      </c>
      <c r="E18" s="652" t="s">
        <v>46</v>
      </c>
      <c r="F18" s="660"/>
      <c r="G18" s="660" t="s">
        <v>2147</v>
      </c>
      <c r="H18" s="633" t="s">
        <v>2148</v>
      </c>
      <c r="I18" s="18"/>
      <c r="J18" s="8" t="s">
        <v>74</v>
      </c>
      <c r="K18" s="9"/>
      <c r="L18" s="19"/>
      <c r="M18" s="57" t="s">
        <v>475</v>
      </c>
      <c r="N18" s="9"/>
      <c r="O18" s="19"/>
      <c r="P18" s="9"/>
      <c r="Q18" s="19">
        <v>1000</v>
      </c>
      <c r="R18" s="180">
        <f>I18*Q18</f>
        <v>0</v>
      </c>
      <c r="S18" s="717">
        <v>23500</v>
      </c>
      <c r="T18" s="159">
        <f>IF(ISERROR(R18*S18),"",ROUND(R18*S18,1))</f>
        <v>0</v>
      </c>
      <c r="AA18" s="15" t="s">
        <v>46</v>
      </c>
      <c r="AB18" s="15" t="s">
        <v>46</v>
      </c>
      <c r="AC18" s="108">
        <v>1000</v>
      </c>
    </row>
    <row r="19" spans="1:30" ht="27" customHeight="1">
      <c r="A19" s="122"/>
      <c r="B19" s="116"/>
      <c r="C19" s="756" t="s">
        <v>2191</v>
      </c>
      <c r="D19" s="652"/>
      <c r="E19" s="652"/>
      <c r="F19" s="660"/>
      <c r="G19" s="660" t="s">
        <v>2147</v>
      </c>
      <c r="H19" s="633" t="s">
        <v>361</v>
      </c>
      <c r="I19" s="18"/>
      <c r="J19" s="8" t="s">
        <v>74</v>
      </c>
      <c r="K19" s="9"/>
      <c r="L19" s="19"/>
      <c r="M19" s="57"/>
      <c r="N19" s="9"/>
      <c r="O19" s="19"/>
      <c r="P19" s="9"/>
      <c r="Q19" s="19">
        <v>1000</v>
      </c>
      <c r="R19" s="180">
        <f>I19*Q19</f>
        <v>0</v>
      </c>
      <c r="S19" s="717">
        <v>23500</v>
      </c>
      <c r="T19" s="159">
        <f>IF(ISERROR(R19*S19),"",ROUND(R19*S19,1))</f>
        <v>0</v>
      </c>
      <c r="AC19" s="108">
        <v>1000</v>
      </c>
    </row>
    <row r="20" spans="1:30" ht="15" customHeight="1">
      <c r="A20" s="122"/>
      <c r="B20" s="116"/>
      <c r="C20" s="1397" t="s">
        <v>2149</v>
      </c>
      <c r="D20" s="652"/>
      <c r="E20" s="652"/>
      <c r="F20" s="660"/>
      <c r="G20" s="1405" t="s">
        <v>2150</v>
      </c>
      <c r="H20" s="633" t="s">
        <v>2151</v>
      </c>
      <c r="I20" s="18"/>
      <c r="J20" s="8" t="s">
        <v>74</v>
      </c>
      <c r="K20" s="9"/>
      <c r="L20" s="19"/>
      <c r="M20" s="57"/>
      <c r="N20" s="9"/>
      <c r="O20" s="19"/>
      <c r="P20" s="9"/>
      <c r="Q20" s="19">
        <v>45</v>
      </c>
      <c r="R20" s="1403">
        <f>I20*Q20*I21/100</f>
        <v>0</v>
      </c>
      <c r="S20" s="1381">
        <v>23500</v>
      </c>
      <c r="T20" s="1372">
        <f>IF(ISERROR(R20*S20),"",ROUND(R20*S20,1))</f>
        <v>0</v>
      </c>
      <c r="AC20" s="108">
        <v>1000</v>
      </c>
    </row>
    <row r="21" spans="1:30" ht="15" customHeight="1">
      <c r="A21" s="122"/>
      <c r="B21" s="116"/>
      <c r="C21" s="1404"/>
      <c r="D21" s="652" t="s">
        <v>46</v>
      </c>
      <c r="E21" s="652" t="s">
        <v>46</v>
      </c>
      <c r="F21" s="660"/>
      <c r="G21" s="1406"/>
      <c r="H21" s="633" t="s">
        <v>494</v>
      </c>
      <c r="I21" s="18"/>
      <c r="J21" s="8" t="s">
        <v>495</v>
      </c>
      <c r="K21" s="9"/>
      <c r="L21" s="19"/>
      <c r="M21" s="57" t="s">
        <v>298</v>
      </c>
      <c r="N21" s="9"/>
      <c r="O21" s="19"/>
      <c r="P21" s="9"/>
      <c r="Q21" s="101" t="s">
        <v>298</v>
      </c>
      <c r="R21" s="1403"/>
      <c r="S21" s="1382"/>
      <c r="T21" s="1373"/>
      <c r="AA21" s="15" t="s">
        <v>46</v>
      </c>
      <c r="AB21" s="15" t="s">
        <v>46</v>
      </c>
      <c r="AC21" s="76" t="s">
        <v>298</v>
      </c>
    </row>
    <row r="22" spans="1:30" ht="15" customHeight="1">
      <c r="A22" s="122"/>
      <c r="B22" s="116"/>
      <c r="C22" s="1404"/>
      <c r="D22" s="652"/>
      <c r="E22" s="652"/>
      <c r="F22" s="660"/>
      <c r="G22" s="1405" t="s">
        <v>2152</v>
      </c>
      <c r="H22" s="633" t="s">
        <v>2151</v>
      </c>
      <c r="I22" s="18"/>
      <c r="J22" s="8" t="s">
        <v>74</v>
      </c>
      <c r="K22" s="9"/>
      <c r="L22" s="19"/>
      <c r="M22" s="57"/>
      <c r="N22" s="9"/>
      <c r="O22" s="19"/>
      <c r="P22" s="9"/>
      <c r="Q22" s="19">
        <v>70</v>
      </c>
      <c r="R22" s="1403">
        <f>I22*Q22*I23/100</f>
        <v>0</v>
      </c>
      <c r="S22" s="1381">
        <v>23500</v>
      </c>
      <c r="T22" s="1372">
        <f>IF(ISERROR(R22*S22),"",ROUND(R22*S22,1))</f>
        <v>0</v>
      </c>
      <c r="AC22" s="108">
        <v>1000</v>
      </c>
    </row>
    <row r="23" spans="1:30" ht="15" customHeight="1">
      <c r="A23" s="122"/>
      <c r="B23" s="116"/>
      <c r="C23" s="1404"/>
      <c r="D23" s="652" t="s">
        <v>46</v>
      </c>
      <c r="E23" s="652" t="s">
        <v>46</v>
      </c>
      <c r="F23" s="660"/>
      <c r="G23" s="1406"/>
      <c r="H23" s="633" t="s">
        <v>494</v>
      </c>
      <c r="I23" s="18"/>
      <c r="J23" s="8" t="s">
        <v>495</v>
      </c>
      <c r="K23" s="9"/>
      <c r="L23" s="19"/>
      <c r="M23" s="57" t="s">
        <v>298</v>
      </c>
      <c r="N23" s="9"/>
      <c r="O23" s="19"/>
      <c r="P23" s="9"/>
      <c r="Q23" s="101" t="s">
        <v>298</v>
      </c>
      <c r="R23" s="1403"/>
      <c r="S23" s="1382"/>
      <c r="T23" s="1373"/>
      <c r="AA23" s="15" t="s">
        <v>46</v>
      </c>
      <c r="AB23" s="15" t="s">
        <v>46</v>
      </c>
      <c r="AC23" s="76" t="s">
        <v>298</v>
      </c>
    </row>
    <row r="24" spans="1:30" ht="15" customHeight="1">
      <c r="A24" s="122"/>
      <c r="B24" s="116"/>
      <c r="C24" s="1404"/>
      <c r="D24" s="652"/>
      <c r="E24" s="652"/>
      <c r="F24" s="660"/>
      <c r="G24" s="1405" t="s">
        <v>2153</v>
      </c>
      <c r="H24" s="633" t="s">
        <v>2151</v>
      </c>
      <c r="I24" s="18"/>
      <c r="J24" s="8" t="s">
        <v>74</v>
      </c>
      <c r="K24" s="9"/>
      <c r="L24" s="19"/>
      <c r="M24" s="57"/>
      <c r="N24" s="9"/>
      <c r="O24" s="19"/>
      <c r="P24" s="9"/>
      <c r="Q24" s="19">
        <v>2000</v>
      </c>
      <c r="R24" s="1403">
        <f>I24*Q24*I25/100</f>
        <v>0</v>
      </c>
      <c r="S24" s="1381">
        <v>23500</v>
      </c>
      <c r="T24" s="1372">
        <f>IF(ISERROR(R24*S24),"",ROUND(R24*S24,1))</f>
        <v>0</v>
      </c>
      <c r="AC24" s="108">
        <v>1000</v>
      </c>
    </row>
    <row r="25" spans="1:30" ht="15" customHeight="1">
      <c r="A25" s="122"/>
      <c r="B25" s="116"/>
      <c r="C25" s="1404"/>
      <c r="D25" s="652" t="s">
        <v>46</v>
      </c>
      <c r="E25" s="652" t="s">
        <v>46</v>
      </c>
      <c r="F25" s="660"/>
      <c r="G25" s="1406"/>
      <c r="H25" s="633" t="s">
        <v>494</v>
      </c>
      <c r="I25" s="18"/>
      <c r="J25" s="8" t="s">
        <v>495</v>
      </c>
      <c r="K25" s="9"/>
      <c r="L25" s="19"/>
      <c r="M25" s="57" t="s">
        <v>298</v>
      </c>
      <c r="N25" s="9"/>
      <c r="O25" s="19"/>
      <c r="P25" s="9"/>
      <c r="Q25" s="101" t="s">
        <v>298</v>
      </c>
      <c r="R25" s="1403"/>
      <c r="S25" s="1382"/>
      <c r="T25" s="1373"/>
      <c r="AA25" s="15" t="s">
        <v>46</v>
      </c>
      <c r="AB25" s="15" t="s">
        <v>46</v>
      </c>
      <c r="AC25" s="76" t="s">
        <v>298</v>
      </c>
    </row>
    <row r="26" spans="1:30" ht="15" customHeight="1">
      <c r="A26" s="122"/>
      <c r="B26" s="116"/>
      <c r="C26" s="1404"/>
      <c r="D26" s="652"/>
      <c r="E26" s="652"/>
      <c r="F26" s="660"/>
      <c r="G26" s="1405" t="s">
        <v>2154</v>
      </c>
      <c r="H26" s="633" t="s">
        <v>2151</v>
      </c>
      <c r="I26" s="18"/>
      <c r="J26" s="8" t="s">
        <v>74</v>
      </c>
      <c r="K26" s="9"/>
      <c r="L26" s="19"/>
      <c r="M26" s="57"/>
      <c r="N26" s="9"/>
      <c r="O26" s="19"/>
      <c r="P26" s="9"/>
      <c r="Q26" s="19">
        <v>70</v>
      </c>
      <c r="R26" s="1403">
        <f>I26*Q26*I27/100</f>
        <v>0</v>
      </c>
      <c r="S26" s="1381">
        <v>23500</v>
      </c>
      <c r="T26" s="1372">
        <f>IF(ISERROR(R26*S26),"",ROUND(R26*S26,1))</f>
        <v>0</v>
      </c>
      <c r="AC26" s="108">
        <v>1000</v>
      </c>
    </row>
    <row r="27" spans="1:30" ht="15" customHeight="1">
      <c r="A27" s="122"/>
      <c r="B27" s="116"/>
      <c r="C27" s="1404"/>
      <c r="D27" s="652" t="s">
        <v>46</v>
      </c>
      <c r="E27" s="652" t="s">
        <v>46</v>
      </c>
      <c r="F27" s="660"/>
      <c r="G27" s="1406"/>
      <c r="H27" s="633" t="s">
        <v>494</v>
      </c>
      <c r="I27" s="18"/>
      <c r="J27" s="8" t="s">
        <v>495</v>
      </c>
      <c r="K27" s="9"/>
      <c r="L27" s="19"/>
      <c r="M27" s="57" t="s">
        <v>298</v>
      </c>
      <c r="N27" s="9"/>
      <c r="O27" s="19"/>
      <c r="P27" s="9"/>
      <c r="Q27" s="101" t="s">
        <v>298</v>
      </c>
      <c r="R27" s="1403"/>
      <c r="S27" s="1382"/>
      <c r="T27" s="1373"/>
      <c r="AA27" s="15" t="s">
        <v>46</v>
      </c>
      <c r="AB27" s="15" t="s">
        <v>46</v>
      </c>
      <c r="AC27" s="76" t="s">
        <v>298</v>
      </c>
    </row>
    <row r="28" spans="1:30" ht="15" customHeight="1">
      <c r="L28" s="10"/>
      <c r="M28" s="56"/>
      <c r="Q28" s="10" t="s">
        <v>49</v>
      </c>
      <c r="R28" s="178">
        <f>SUM(R9:R27)</f>
        <v>0</v>
      </c>
      <c r="S28" s="76" t="s">
        <v>299</v>
      </c>
      <c r="T28" s="179">
        <f>SUM(T9:T27)</f>
        <v>0</v>
      </c>
      <c r="AD28" s="80" t="s">
        <v>481</v>
      </c>
    </row>
  </sheetData>
  <sheetProtection password="E4BE" sheet="1" formatCells="0"/>
  <mergeCells count="43">
    <mergeCell ref="C20:C27"/>
    <mergeCell ref="G26:G27"/>
    <mergeCell ref="R26:R27"/>
    <mergeCell ref="S26:S27"/>
    <mergeCell ref="T26:T27"/>
    <mergeCell ref="G24:G25"/>
    <mergeCell ref="R24:R25"/>
    <mergeCell ref="S24:S25"/>
    <mergeCell ref="T24:T25"/>
    <mergeCell ref="G20:G21"/>
    <mergeCell ref="R20:R21"/>
    <mergeCell ref="S20:S21"/>
    <mergeCell ref="T20:T21"/>
    <mergeCell ref="G22:G23"/>
    <mergeCell ref="R22:R23"/>
    <mergeCell ref="S22:S23"/>
    <mergeCell ref="T22:T23"/>
    <mergeCell ref="T7:T8"/>
    <mergeCell ref="J7:J8"/>
    <mergeCell ref="M7:M8"/>
    <mergeCell ref="R11:R12"/>
    <mergeCell ref="S7:S8"/>
    <mergeCell ref="K7:L8"/>
    <mergeCell ref="N7:O8"/>
    <mergeCell ref="P7:Q8"/>
    <mergeCell ref="R7:R8"/>
    <mergeCell ref="T16:T17"/>
    <mergeCell ref="S16:S17"/>
    <mergeCell ref="S11:S12"/>
    <mergeCell ref="D7:E7"/>
    <mergeCell ref="F7:G7"/>
    <mergeCell ref="I7:I8"/>
    <mergeCell ref="H7:H8"/>
    <mergeCell ref="R16:R17"/>
    <mergeCell ref="R13:R14"/>
    <mergeCell ref="G16:G17"/>
    <mergeCell ref="C16:C17"/>
    <mergeCell ref="T11:T12"/>
    <mergeCell ref="T13:T14"/>
    <mergeCell ref="C11:C14"/>
    <mergeCell ref="G11:G12"/>
    <mergeCell ref="G13:G14"/>
    <mergeCell ref="S13:S14"/>
  </mergeCells>
  <phoneticPr fontId="2"/>
  <dataValidations disablePrompts="1" count="1">
    <dataValidation type="list" allowBlank="1" showInputMessage="1" showErrorMessage="1" sqref="D5" xr:uid="{CD7E6FED-2D9D-48F6-A16F-66EFE7019F5B}">
      <formula1>$Y$3:$Y$4</formula1>
    </dataValidation>
  </dataValidations>
  <printOptions horizontalCentered="1"/>
  <pageMargins left="0.39370078740157483" right="0.39370078740157483" top="0.78740157480314965" bottom="0.59055118110236227" header="0.39370078740157483" footer="0.39370078740157483"/>
  <pageSetup paperSize="9" scale="75" fitToHeight="0" orientation="landscape" horizontalDpi="300" verticalDpi="300" r:id="rId1"/>
  <headerFooter alignWithMargins="0">
    <oddFooter>&amp;CSF&amp;Y6&amp;Y　&amp;P / &amp;N ページ</oddFooter>
  </headerFooter>
  <drawing r:id="rId2"/>
  <legacyDrawing r:id="rId3"/>
  <controls>
    <mc:AlternateContent xmlns:mc="http://schemas.openxmlformats.org/markup-compatibility/2006">
      <mc:Choice Requires="x14">
        <control shapeId="10241" r:id="rId4" name="cmdUnLock">
          <controlPr defaultSize="0" print="0" autoLine="0" r:id="rId5">
            <anchor>
              <from>
                <xdr:col>8</xdr:col>
                <xdr:colOff>247650</xdr:colOff>
                <xdr:row>0</xdr:row>
                <xdr:rowOff>120650</xdr:rowOff>
              </from>
              <to>
                <xdr:col>18</xdr:col>
                <xdr:colOff>203200</xdr:colOff>
                <xdr:row>2</xdr:row>
                <xdr:rowOff>69850</xdr:rowOff>
              </to>
            </anchor>
          </controlPr>
        </control>
      </mc:Choice>
      <mc:Fallback>
        <control shapeId="10241" r:id="rId4" name="cmdUnLock"/>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0FEF-363A-4746-BA18-BA2182B42F94}">
  <sheetPr codeName="Sheet13">
    <pageSetUpPr fitToPage="1"/>
  </sheetPr>
  <dimension ref="A1:AD14"/>
  <sheetViews>
    <sheetView view="pageBreakPreview" topLeftCell="C1" zoomScale="80" zoomScaleNormal="85" zoomScaleSheetLayoutView="80" workbookViewId="0">
      <pane ySplit="8" topLeftCell="A9" activePane="bottomLeft" state="frozen"/>
      <selection activeCell="V5" sqref="V5"/>
      <selection pane="bottomLeft" activeCell="C1" sqref="C1"/>
    </sheetView>
  </sheetViews>
  <sheetFormatPr defaultColWidth="9" defaultRowHeight="15" customHeight="1"/>
  <cols>
    <col min="1" max="1" width="9.36328125" style="3" hidden="1" customWidth="1"/>
    <col min="2" max="2" width="21.26953125" style="3" hidden="1" customWidth="1"/>
    <col min="3" max="3" width="48.36328125" style="3" customWidth="1"/>
    <col min="4" max="4" width="10.90625" style="3" hidden="1" customWidth="1"/>
    <col min="5" max="5" width="28.08984375" style="3" customWidth="1"/>
    <col min="6" max="6" width="4.453125" style="3" hidden="1" customWidth="1"/>
    <col min="7" max="7" width="15.08984375" style="3" hidden="1" customWidth="1"/>
    <col min="8" max="8" width="33.3632812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7" width="9" style="4"/>
    <col min="18" max="18" width="10.26953125" style="4" customWidth="1"/>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30" ht="14">
      <c r="A1" s="2"/>
      <c r="C1" s="2" t="s">
        <v>328</v>
      </c>
    </row>
    <row r="2" spans="1:30" ht="15" customHeight="1">
      <c r="C2" s="2" t="s">
        <v>520</v>
      </c>
    </row>
    <row r="3" spans="1:30" ht="15" customHeight="1">
      <c r="Y3" s="15" t="s">
        <v>51</v>
      </c>
    </row>
    <row r="4" spans="1:30" ht="15" customHeight="1">
      <c r="A4" s="67" t="s">
        <v>53</v>
      </c>
      <c r="B4" s="67" t="s">
        <v>321</v>
      </c>
      <c r="C4" s="124"/>
      <c r="D4" s="17" t="s">
        <v>54</v>
      </c>
      <c r="E4" s="67" t="s">
        <v>55</v>
      </c>
      <c r="H4" s="4"/>
      <c r="I4" s="3"/>
      <c r="K4" s="4"/>
      <c r="M4" s="3"/>
      <c r="N4" s="4"/>
      <c r="O4" s="3"/>
      <c r="P4" s="4"/>
      <c r="T4" s="3"/>
      <c r="X4" s="15" t="s">
        <v>52</v>
      </c>
      <c r="AC4" s="3"/>
    </row>
    <row r="5" spans="1:30" ht="15" customHeight="1">
      <c r="A5" s="186">
        <f>報告書!T1</f>
        <v>0</v>
      </c>
      <c r="B5" s="186">
        <f>報告書!T2</f>
        <v>0</v>
      </c>
      <c r="D5" s="187" t="s">
        <v>322</v>
      </c>
      <c r="E5" s="188">
        <f>'別紙-第1項現況'!D3</f>
        <v>2025</v>
      </c>
      <c r="H5" s="4"/>
      <c r="I5" s="3"/>
      <c r="K5" s="4"/>
      <c r="M5" s="3"/>
      <c r="N5" s="4"/>
      <c r="O5" s="3"/>
      <c r="P5" s="4"/>
      <c r="T5" s="3"/>
      <c r="X5" s="15"/>
      <c r="AC5" s="3"/>
    </row>
    <row r="7" spans="1:30" ht="15" customHeight="1">
      <c r="B7" s="86"/>
      <c r="C7" s="5" t="s">
        <v>76</v>
      </c>
      <c r="D7" s="1284" t="s">
        <v>47</v>
      </c>
      <c r="E7" s="1285"/>
      <c r="F7" s="1286" t="s">
        <v>48</v>
      </c>
      <c r="G7" s="1287"/>
      <c r="H7" s="1288" t="s">
        <v>50</v>
      </c>
      <c r="I7" s="1269" t="s">
        <v>35</v>
      </c>
      <c r="J7" s="1287" t="s">
        <v>36</v>
      </c>
      <c r="K7" s="1290" t="s">
        <v>37</v>
      </c>
      <c r="L7" s="1291"/>
      <c r="M7" s="1268" t="s">
        <v>38</v>
      </c>
      <c r="N7" s="1290" t="s">
        <v>39</v>
      </c>
      <c r="O7" s="1291"/>
      <c r="P7" s="1290" t="s">
        <v>40</v>
      </c>
      <c r="Q7" s="1291"/>
      <c r="R7" s="1268" t="s">
        <v>41</v>
      </c>
      <c r="S7" s="1268" t="s">
        <v>42</v>
      </c>
      <c r="T7" s="1268" t="s">
        <v>43</v>
      </c>
    </row>
    <row r="8" spans="1:30" ht="15" customHeight="1">
      <c r="A8" s="1" t="s">
        <v>56</v>
      </c>
      <c r="B8" s="81" t="s">
        <v>44</v>
      </c>
      <c r="C8" s="5" t="s">
        <v>45</v>
      </c>
      <c r="D8" s="1" t="s">
        <v>56</v>
      </c>
      <c r="E8" s="6" t="s">
        <v>34</v>
      </c>
      <c r="F8" s="1" t="s">
        <v>56</v>
      </c>
      <c r="G8" s="7" t="s">
        <v>34</v>
      </c>
      <c r="H8" s="1289"/>
      <c r="I8" s="1269"/>
      <c r="J8" s="1287"/>
      <c r="K8" s="1292"/>
      <c r="L8" s="1293"/>
      <c r="M8" s="1269"/>
      <c r="N8" s="1292"/>
      <c r="O8" s="1293"/>
      <c r="P8" s="1292"/>
      <c r="Q8" s="1293"/>
      <c r="R8" s="1269"/>
      <c r="S8" s="1269"/>
      <c r="T8" s="1269"/>
    </row>
    <row r="9" spans="1:30" ht="15" customHeight="1">
      <c r="A9" s="122"/>
      <c r="B9" s="116"/>
      <c r="C9" s="661" t="s">
        <v>2192</v>
      </c>
      <c r="D9" s="105" t="s">
        <v>46</v>
      </c>
      <c r="E9" s="105"/>
      <c r="F9" s="75"/>
      <c r="G9" s="75"/>
      <c r="H9" s="189" t="s">
        <v>2155</v>
      </c>
      <c r="I9" s="18"/>
      <c r="J9" s="8" t="s">
        <v>74</v>
      </c>
      <c r="K9" s="9"/>
      <c r="L9" s="19"/>
      <c r="M9" s="57" t="s">
        <v>507</v>
      </c>
      <c r="N9" s="9"/>
      <c r="O9" s="19"/>
      <c r="P9" s="9"/>
      <c r="Q9" s="19">
        <v>0.2</v>
      </c>
      <c r="R9" s="185">
        <f>I9*Q9</f>
        <v>0</v>
      </c>
      <c r="S9" s="717">
        <v>16100</v>
      </c>
      <c r="T9" s="159">
        <f>IF(ISERROR(R9*S9),"",ROUND(R9*S9,1))</f>
        <v>0</v>
      </c>
      <c r="AA9" s="15" t="s">
        <v>46</v>
      </c>
      <c r="AB9" s="15" t="s">
        <v>46</v>
      </c>
      <c r="AC9" s="108">
        <v>19</v>
      </c>
    </row>
    <row r="10" spans="1:30" ht="15" customHeight="1">
      <c r="A10" s="122"/>
      <c r="B10" s="116"/>
      <c r="C10" s="1407" t="s">
        <v>508</v>
      </c>
      <c r="D10" s="105" t="s">
        <v>46</v>
      </c>
      <c r="E10" s="105" t="s">
        <v>509</v>
      </c>
      <c r="F10" s="75"/>
      <c r="G10" s="75"/>
      <c r="H10" s="1270" t="s">
        <v>510</v>
      </c>
      <c r="I10" s="18"/>
      <c r="J10" s="8" t="s">
        <v>74</v>
      </c>
      <c r="K10" s="9"/>
      <c r="L10" s="19"/>
      <c r="M10" s="57" t="s">
        <v>507</v>
      </c>
      <c r="N10" s="9"/>
      <c r="O10" s="19"/>
      <c r="P10" s="9"/>
      <c r="Q10" s="19">
        <v>20</v>
      </c>
      <c r="R10" s="185">
        <f>I10*Q10</f>
        <v>0</v>
      </c>
      <c r="S10" s="717">
        <v>16100</v>
      </c>
      <c r="T10" s="159">
        <f>IF(ISERROR(R10*S10),"",ROUND(R10*S10,1))</f>
        <v>0</v>
      </c>
      <c r="AA10" s="15" t="s">
        <v>46</v>
      </c>
      <c r="AB10" s="15" t="s">
        <v>46</v>
      </c>
      <c r="AC10" s="108">
        <v>27</v>
      </c>
    </row>
    <row r="11" spans="1:30" ht="15" customHeight="1">
      <c r="A11" s="122"/>
      <c r="B11" s="116"/>
      <c r="C11" s="1408"/>
      <c r="D11" s="105" t="s">
        <v>46</v>
      </c>
      <c r="E11" s="105" t="s">
        <v>511</v>
      </c>
      <c r="F11" s="75"/>
      <c r="G11" s="75"/>
      <c r="H11" s="1410"/>
      <c r="I11" s="18"/>
      <c r="J11" s="8" t="s">
        <v>74</v>
      </c>
      <c r="K11" s="9"/>
      <c r="L11" s="19"/>
      <c r="M11" s="57" t="s">
        <v>507</v>
      </c>
      <c r="N11" s="9"/>
      <c r="O11" s="19"/>
      <c r="P11" s="9"/>
      <c r="Q11" s="19">
        <v>200</v>
      </c>
      <c r="R11" s="185">
        <f>I11*Q11</f>
        <v>0</v>
      </c>
      <c r="S11" s="717">
        <v>16100</v>
      </c>
      <c r="T11" s="185">
        <f>IF(ISERROR(R11*S11),"",ROUND(R11*S11,1))</f>
        <v>0</v>
      </c>
      <c r="AA11" s="15" t="s">
        <v>46</v>
      </c>
      <c r="AB11" s="15" t="s">
        <v>46</v>
      </c>
      <c r="AC11" s="108">
        <v>1</v>
      </c>
    </row>
    <row r="12" spans="1:30" ht="15" customHeight="1">
      <c r="A12" s="122"/>
      <c r="B12" s="116"/>
      <c r="C12" s="1408"/>
      <c r="D12" s="105" t="s">
        <v>46</v>
      </c>
      <c r="E12" s="105" t="s">
        <v>512</v>
      </c>
      <c r="F12" s="75"/>
      <c r="G12" s="75"/>
      <c r="H12" s="1410"/>
      <c r="I12" s="18"/>
      <c r="J12" s="8" t="s">
        <v>74</v>
      </c>
      <c r="K12" s="9"/>
      <c r="L12" s="19"/>
      <c r="M12" s="57" t="s">
        <v>507</v>
      </c>
      <c r="N12" s="9"/>
      <c r="O12" s="19"/>
      <c r="P12" s="9"/>
      <c r="Q12" s="101">
        <v>30</v>
      </c>
      <c r="R12" s="185">
        <f>I12*Q12</f>
        <v>0</v>
      </c>
      <c r="S12" s="717">
        <v>16100</v>
      </c>
      <c r="T12" s="159">
        <f>IF(ISERROR(R12*S12),"",ROUND(R12*S12,1))</f>
        <v>0</v>
      </c>
      <c r="AA12" s="15" t="s">
        <v>46</v>
      </c>
      <c r="AB12" s="15" t="s">
        <v>46</v>
      </c>
      <c r="AC12" s="76" t="s">
        <v>507</v>
      </c>
    </row>
    <row r="13" spans="1:30" ht="15" customHeight="1">
      <c r="A13" s="122"/>
      <c r="B13" s="116"/>
      <c r="C13" s="1409"/>
      <c r="D13" s="105" t="s">
        <v>46</v>
      </c>
      <c r="E13" s="105" t="s">
        <v>513</v>
      </c>
      <c r="F13" s="75"/>
      <c r="G13" s="75"/>
      <c r="H13" s="1411"/>
      <c r="I13" s="18"/>
      <c r="J13" s="8" t="s">
        <v>74</v>
      </c>
      <c r="K13" s="9"/>
      <c r="L13" s="19"/>
      <c r="M13" s="57" t="s">
        <v>507</v>
      </c>
      <c r="N13" s="9"/>
      <c r="O13" s="19"/>
      <c r="P13" s="9"/>
      <c r="Q13" s="19">
        <v>300</v>
      </c>
      <c r="R13" s="185">
        <f>I13*Q13</f>
        <v>0</v>
      </c>
      <c r="S13" s="717">
        <v>16100</v>
      </c>
      <c r="T13" s="159">
        <f>IF(ISERROR(R13*S13),"",ROUND(R13*S13,1))</f>
        <v>0</v>
      </c>
      <c r="AA13" s="15" t="s">
        <v>46</v>
      </c>
      <c r="AB13" s="15" t="s">
        <v>46</v>
      </c>
      <c r="AC13" s="108">
        <v>1000</v>
      </c>
    </row>
    <row r="14" spans="1:30" ht="15" customHeight="1">
      <c r="L14" s="10"/>
      <c r="M14" s="56"/>
      <c r="Q14" s="10" t="s">
        <v>49</v>
      </c>
      <c r="R14" s="178">
        <f>SUM(R9:R13)</f>
        <v>0</v>
      </c>
      <c r="S14" s="76" t="s">
        <v>299</v>
      </c>
      <c r="T14" s="179">
        <f>SUM(T9:T13)</f>
        <v>0</v>
      </c>
      <c r="AD14" s="80" t="s">
        <v>464</v>
      </c>
    </row>
  </sheetData>
  <sheetProtection password="E4BE" sheet="1" formatCells="0" formatColumns="0" formatRows="0"/>
  <mergeCells count="14">
    <mergeCell ref="C10:C13"/>
    <mergeCell ref="H10:H13"/>
    <mergeCell ref="M7:M8"/>
    <mergeCell ref="N7:O8"/>
    <mergeCell ref="P7:Q8"/>
    <mergeCell ref="S7:S8"/>
    <mergeCell ref="T7:T8"/>
    <mergeCell ref="D7:E7"/>
    <mergeCell ref="F7:G7"/>
    <mergeCell ref="H7:H8"/>
    <mergeCell ref="I7:I8"/>
    <mergeCell ref="J7:J8"/>
    <mergeCell ref="K7:L8"/>
    <mergeCell ref="R7:R8"/>
  </mergeCells>
  <phoneticPr fontId="2"/>
  <dataValidations disablePrompts="1" count="1">
    <dataValidation type="list" allowBlank="1" showInputMessage="1" showErrorMessage="1" sqref="D5" xr:uid="{D019B80C-1C7D-4608-9761-FDE07039D492}">
      <formula1>$Y$3:$Y$4</formula1>
    </dataValidation>
  </dataValidations>
  <printOptions horizontalCentered="1"/>
  <pageMargins left="0.39370078740157483" right="0.39370078740157483" top="0.78740157480314965" bottom="0.59055118110236227" header="0.39370078740157483" footer="0.39370078740157483"/>
  <pageSetup paperSize="9" scale="80" fitToHeight="0" orientation="landscape" horizontalDpi="300" verticalDpi="300" r:id="rId1"/>
  <headerFooter alignWithMargins="0">
    <oddFooter>&amp;CSF&amp;Y6&amp;Y　&amp;P / &amp;N ページ</oddFooter>
  </headerFooter>
  <drawing r:id="rId2"/>
  <legacyDrawing r:id="rId3"/>
  <controls>
    <mc:AlternateContent xmlns:mc="http://schemas.openxmlformats.org/markup-compatibility/2006">
      <mc:Choice Requires="x14">
        <control shapeId="30721" r:id="rId4" name="cmdUnLock">
          <controlPr defaultSize="0" print="0" autoLine="0" r:id="rId5">
            <anchor>
              <from>
                <xdr:col>9</xdr:col>
                <xdr:colOff>254000</xdr:colOff>
                <xdr:row>0</xdr:row>
                <xdr:rowOff>120650</xdr:rowOff>
              </from>
              <to>
                <xdr:col>19</xdr:col>
                <xdr:colOff>457200</xdr:colOff>
                <xdr:row>2</xdr:row>
                <xdr:rowOff>69850</xdr:rowOff>
              </to>
            </anchor>
          </controlPr>
        </control>
      </mc:Choice>
      <mc:Fallback>
        <control shapeId="30721" r:id="rId4" name="cmdUnLock"/>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253D-CE02-4CB5-8C15-AD6689653417}">
  <sheetPr codeName="Sheet9"/>
  <dimension ref="A1:L64"/>
  <sheetViews>
    <sheetView view="pageBreakPreview" zoomScale="80" zoomScaleNormal="70" zoomScaleSheetLayoutView="80" workbookViewId="0"/>
  </sheetViews>
  <sheetFormatPr defaultColWidth="4" defaultRowHeight="13"/>
  <cols>
    <col min="1" max="1" width="1.26953125" style="35" customWidth="1"/>
    <col min="2" max="2" width="28.36328125" style="35" customWidth="1"/>
    <col min="3" max="9" width="10.26953125" style="35" customWidth="1"/>
    <col min="10" max="10" width="12.08984375" style="35" customWidth="1"/>
    <col min="11" max="16384" width="4" style="35"/>
  </cols>
  <sheetData>
    <row r="1" spans="1:11">
      <c r="A1" s="35" t="s">
        <v>116</v>
      </c>
    </row>
    <row r="2" spans="1:11">
      <c r="A2" s="46" t="s">
        <v>117</v>
      </c>
    </row>
    <row r="3" spans="1:11">
      <c r="A3" s="35" t="s">
        <v>118</v>
      </c>
      <c r="C3" s="279" t="s">
        <v>119</v>
      </c>
      <c r="D3" s="280">
        <v>2025</v>
      </c>
      <c r="E3" s="35" t="s">
        <v>312</v>
      </c>
      <c r="K3" s="751" t="s">
        <v>2207</v>
      </c>
    </row>
    <row r="4" spans="1:11" ht="16">
      <c r="H4" s="36"/>
      <c r="I4" s="36"/>
      <c r="J4" s="36" t="s">
        <v>7</v>
      </c>
    </row>
    <row r="5" spans="1:11">
      <c r="A5" s="813" t="s">
        <v>120</v>
      </c>
      <c r="B5" s="860"/>
      <c r="C5" s="862" t="s">
        <v>121</v>
      </c>
      <c r="D5" s="862" t="s">
        <v>122</v>
      </c>
      <c r="E5" s="862" t="s">
        <v>270</v>
      </c>
      <c r="F5" s="862" t="s">
        <v>123</v>
      </c>
      <c r="G5" s="862" t="s">
        <v>124</v>
      </c>
      <c r="H5" s="862" t="s">
        <v>125</v>
      </c>
      <c r="I5" s="836" t="s">
        <v>517</v>
      </c>
      <c r="J5" s="865" t="s">
        <v>49</v>
      </c>
    </row>
    <row r="6" spans="1:11">
      <c r="A6" s="817"/>
      <c r="B6" s="861"/>
      <c r="C6" s="811"/>
      <c r="D6" s="811"/>
      <c r="E6" s="811"/>
      <c r="F6" s="811"/>
      <c r="G6" s="811"/>
      <c r="H6" s="811"/>
      <c r="I6" s="838"/>
      <c r="J6" s="866"/>
    </row>
    <row r="7" spans="1:11" ht="15" customHeight="1">
      <c r="A7" s="785"/>
      <c r="B7" s="786" t="s">
        <v>414</v>
      </c>
      <c r="C7" s="784">
        <f>SUM('【現況】集計結果表 CO2'!T9:T40)+('【現況】集計結果表 CO2'!T66)+('【現況】集計結果表 CO2'!T79)</f>
        <v>0</v>
      </c>
      <c r="D7" s="784"/>
      <c r="E7" s="784"/>
      <c r="F7" s="784"/>
      <c r="G7" s="784"/>
      <c r="H7" s="784"/>
      <c r="I7" s="787"/>
      <c r="J7" s="788">
        <f t="shared" ref="J7:J62" si="0">SUM(C7:I7)</f>
        <v>0</v>
      </c>
    </row>
    <row r="8" spans="1:11" ht="15" customHeight="1">
      <c r="A8" s="785"/>
      <c r="B8" s="786" t="s">
        <v>3</v>
      </c>
      <c r="C8" s="784">
        <f>SUM('【現況】集計結果表 CO2'!T67:T75)</f>
        <v>0</v>
      </c>
      <c r="D8" s="784"/>
      <c r="E8" s="784"/>
      <c r="F8" s="784"/>
      <c r="G8" s="784"/>
      <c r="H8" s="784"/>
      <c r="I8" s="787"/>
      <c r="J8" s="788">
        <f t="shared" si="0"/>
        <v>0</v>
      </c>
    </row>
    <row r="9" spans="1:11" ht="15" customHeight="1">
      <c r="A9" s="785"/>
      <c r="B9" s="786" t="s">
        <v>2</v>
      </c>
      <c r="C9" s="784">
        <f>SUM('【現況】集計結果表 CO2'!T60:T65)</f>
        <v>0</v>
      </c>
      <c r="D9" s="784"/>
      <c r="E9" s="784"/>
      <c r="F9" s="784"/>
      <c r="G9" s="784"/>
      <c r="H9" s="784"/>
      <c r="I9" s="787"/>
      <c r="J9" s="788">
        <f t="shared" si="0"/>
        <v>0</v>
      </c>
    </row>
    <row r="10" spans="1:11" ht="30" customHeight="1">
      <c r="A10" s="785"/>
      <c r="B10" s="786" t="s">
        <v>334</v>
      </c>
      <c r="C10" s="789"/>
      <c r="D10" s="784">
        <f>SUM('【現況】集計結果表 CH4'!T9:T64)</f>
        <v>0</v>
      </c>
      <c r="E10" s="784">
        <f>SUM('【現況】集計結果表 N2O'!T9:T59)</f>
        <v>0</v>
      </c>
      <c r="F10" s="784"/>
      <c r="G10" s="784"/>
      <c r="H10" s="784"/>
      <c r="I10" s="787"/>
      <c r="J10" s="788">
        <f t="shared" si="0"/>
        <v>0</v>
      </c>
    </row>
    <row r="11" spans="1:11" ht="35.25" customHeight="1">
      <c r="A11" s="785"/>
      <c r="B11" s="786" t="s">
        <v>2161</v>
      </c>
      <c r="C11" s="789"/>
      <c r="D11" s="784">
        <f>'【現況】集計結果表 CH4'!T66</f>
        <v>0</v>
      </c>
      <c r="E11" s="784"/>
      <c r="F11" s="784"/>
      <c r="G11" s="784"/>
      <c r="H11" s="784"/>
      <c r="I11" s="787"/>
      <c r="J11" s="788">
        <f t="shared" si="0"/>
        <v>0</v>
      </c>
    </row>
    <row r="12" spans="1:11" ht="15" customHeight="1">
      <c r="A12" s="785"/>
      <c r="B12" s="786" t="s">
        <v>2156</v>
      </c>
      <c r="C12" s="784">
        <f>'【現況】集計結果表 CO2'!$T$97</f>
        <v>0</v>
      </c>
      <c r="D12" s="784"/>
      <c r="E12" s="784"/>
      <c r="F12" s="784"/>
      <c r="G12" s="784"/>
      <c r="H12" s="784"/>
      <c r="I12" s="787"/>
      <c r="J12" s="788">
        <f t="shared" si="0"/>
        <v>0</v>
      </c>
    </row>
    <row r="13" spans="1:11" ht="15" customHeight="1">
      <c r="A13" s="785"/>
      <c r="B13" s="786" t="s">
        <v>411</v>
      </c>
      <c r="C13" s="784">
        <f>SUM('【現況】集計結果表 CO2'!T98:T99)</f>
        <v>0</v>
      </c>
      <c r="D13" s="784"/>
      <c r="E13" s="784"/>
      <c r="F13" s="784"/>
      <c r="G13" s="784"/>
      <c r="H13" s="784"/>
      <c r="I13" s="787"/>
      <c r="J13" s="788">
        <f t="shared" si="0"/>
        <v>0</v>
      </c>
    </row>
    <row r="14" spans="1:11" ht="15" customHeight="1">
      <c r="A14" s="785"/>
      <c r="B14" s="790" t="s">
        <v>2162</v>
      </c>
      <c r="C14" s="784">
        <f>SUM('【現況】集計結果表 CO2'!T100:T107)</f>
        <v>0</v>
      </c>
      <c r="D14" s="784"/>
      <c r="E14" s="784"/>
      <c r="F14" s="784"/>
      <c r="G14" s="784"/>
      <c r="H14" s="784"/>
      <c r="I14" s="787"/>
      <c r="J14" s="788">
        <f t="shared" si="0"/>
        <v>0</v>
      </c>
    </row>
    <row r="15" spans="1:11" ht="15" customHeight="1">
      <c r="A15" s="785"/>
      <c r="B15" s="786" t="s">
        <v>2163</v>
      </c>
      <c r="C15" s="784">
        <f>SUM('【現況】集計結果表 CO2'!T108:T111)</f>
        <v>0</v>
      </c>
      <c r="D15" s="784"/>
      <c r="E15" s="784"/>
      <c r="F15" s="784"/>
      <c r="G15" s="784"/>
      <c r="H15" s="784"/>
      <c r="I15" s="787"/>
      <c r="J15" s="788">
        <f t="shared" si="0"/>
        <v>0</v>
      </c>
    </row>
    <row r="16" spans="1:11" ht="15" customHeight="1">
      <c r="A16" s="785"/>
      <c r="B16" s="786" t="s">
        <v>413</v>
      </c>
      <c r="C16" s="784">
        <f>SUM('【現況】集計結果表 CO2'!T112:T116)</f>
        <v>0</v>
      </c>
      <c r="D16" s="784"/>
      <c r="E16" s="784"/>
      <c r="F16" s="784"/>
      <c r="G16" s="784"/>
      <c r="H16" s="784"/>
      <c r="I16" s="787"/>
      <c r="J16" s="788">
        <f t="shared" si="0"/>
        <v>0</v>
      </c>
    </row>
    <row r="17" spans="1:10" ht="15" customHeight="1">
      <c r="A17" s="785"/>
      <c r="B17" s="786" t="s">
        <v>1637</v>
      </c>
      <c r="C17" s="784">
        <f>SUM('【現況】集計結果表 CO2'!T117)</f>
        <v>0</v>
      </c>
      <c r="D17" s="784"/>
      <c r="E17" s="784"/>
      <c r="F17" s="784"/>
      <c r="G17" s="784"/>
      <c r="H17" s="784"/>
      <c r="I17" s="787"/>
      <c r="J17" s="788">
        <f t="shared" si="0"/>
        <v>0</v>
      </c>
    </row>
    <row r="18" spans="1:10" ht="15" customHeight="1">
      <c r="A18" s="785"/>
      <c r="B18" s="786" t="s">
        <v>1484</v>
      </c>
      <c r="C18" s="784">
        <f>SUM('【現況】集計結果表 CO2'!T118:T119)</f>
        <v>0</v>
      </c>
      <c r="D18" s="784"/>
      <c r="E18" s="784"/>
      <c r="F18" s="784"/>
      <c r="G18" s="784"/>
      <c r="H18" s="784"/>
      <c r="I18" s="787"/>
      <c r="J18" s="788">
        <f t="shared" si="0"/>
        <v>0</v>
      </c>
    </row>
    <row r="19" spans="1:10" ht="15" customHeight="1">
      <c r="A19" s="785"/>
      <c r="B19" s="786" t="s">
        <v>412</v>
      </c>
      <c r="C19" s="784">
        <f>'【現況】集計結果表 CO2'!T120</f>
        <v>0</v>
      </c>
      <c r="D19" s="784"/>
      <c r="E19" s="784"/>
      <c r="F19" s="784"/>
      <c r="G19" s="784"/>
      <c r="H19" s="784"/>
      <c r="I19" s="787"/>
      <c r="J19" s="788">
        <f t="shared" si="0"/>
        <v>0</v>
      </c>
    </row>
    <row r="20" spans="1:10" ht="15" customHeight="1">
      <c r="A20" s="785"/>
      <c r="B20" s="786" t="s">
        <v>2164</v>
      </c>
      <c r="C20" s="784">
        <f>SUM('【現況】集計結果表 CO2'!T121:T122)</f>
        <v>0</v>
      </c>
      <c r="D20" s="784"/>
      <c r="E20" s="784"/>
      <c r="F20" s="784"/>
      <c r="G20" s="784"/>
      <c r="H20" s="784"/>
      <c r="I20" s="787"/>
      <c r="J20" s="788">
        <f t="shared" si="0"/>
        <v>0</v>
      </c>
    </row>
    <row r="21" spans="1:10" ht="15" customHeight="1">
      <c r="A21" s="785"/>
      <c r="B21" s="786" t="s">
        <v>2165</v>
      </c>
      <c r="C21" s="784">
        <f>SUM('【現況】集計結果表 CO2'!T123:T135)</f>
        <v>0</v>
      </c>
      <c r="D21" s="784">
        <f>SUM('【現況】集計結果表 CH4'!T96:T100)</f>
        <v>0</v>
      </c>
      <c r="E21" s="784"/>
      <c r="F21" s="784"/>
      <c r="G21" s="784"/>
      <c r="H21" s="784"/>
      <c r="I21" s="787"/>
      <c r="J21" s="788">
        <f t="shared" si="0"/>
        <v>0</v>
      </c>
    </row>
    <row r="22" spans="1:10" ht="15" customHeight="1">
      <c r="A22" s="785"/>
      <c r="B22" s="786" t="s">
        <v>2166</v>
      </c>
      <c r="C22" s="784">
        <f>'【現況】集計結果表 CO2'!T136</f>
        <v>0</v>
      </c>
      <c r="D22" s="784"/>
      <c r="E22" s="784"/>
      <c r="F22" s="784"/>
      <c r="G22" s="784"/>
      <c r="H22" s="784"/>
      <c r="I22" s="787"/>
      <c r="J22" s="788">
        <f t="shared" si="0"/>
        <v>0</v>
      </c>
    </row>
    <row r="23" spans="1:10" ht="15" customHeight="1">
      <c r="A23" s="785"/>
      <c r="B23" s="786" t="s">
        <v>2167</v>
      </c>
      <c r="C23" s="784">
        <f>'【現況】集計結果表 CO2'!T137</f>
        <v>0</v>
      </c>
      <c r="D23" s="784"/>
      <c r="E23" s="784"/>
      <c r="F23" s="784"/>
      <c r="G23" s="784"/>
      <c r="H23" s="784"/>
      <c r="I23" s="787"/>
      <c r="J23" s="788">
        <f t="shared" si="0"/>
        <v>0</v>
      </c>
    </row>
    <row r="24" spans="1:10" ht="15" customHeight="1">
      <c r="A24" s="785"/>
      <c r="B24" s="786" t="s">
        <v>2168</v>
      </c>
      <c r="C24" s="784">
        <f>SUM('【現況】集計結果表 CO2'!T138:T139)</f>
        <v>0</v>
      </c>
      <c r="D24" s="784"/>
      <c r="E24" s="784"/>
      <c r="F24" s="784"/>
      <c r="G24" s="784"/>
      <c r="H24" s="784"/>
      <c r="I24" s="787"/>
      <c r="J24" s="788">
        <f t="shared" si="0"/>
        <v>0</v>
      </c>
    </row>
    <row r="25" spans="1:10" ht="15" customHeight="1">
      <c r="A25" s="785"/>
      <c r="B25" s="786" t="s">
        <v>2169</v>
      </c>
      <c r="C25" s="784">
        <f>SUM('【現況】集計結果表 CO2'!T140:T141)</f>
        <v>0</v>
      </c>
      <c r="D25" s="784"/>
      <c r="E25" s="784"/>
      <c r="F25" s="784"/>
      <c r="G25" s="784"/>
      <c r="H25" s="784"/>
      <c r="I25" s="787"/>
      <c r="J25" s="788">
        <f t="shared" si="0"/>
        <v>0</v>
      </c>
    </row>
    <row r="26" spans="1:10" ht="15" customHeight="1">
      <c r="A26" s="785"/>
      <c r="B26" s="786" t="s">
        <v>2170</v>
      </c>
      <c r="C26" s="784">
        <f>SUM('【現況】集計結果表 CO2'!T142:T144)</f>
        <v>0</v>
      </c>
      <c r="D26" s="784"/>
      <c r="E26" s="784"/>
      <c r="F26" s="784"/>
      <c r="G26" s="784"/>
      <c r="H26" s="784"/>
      <c r="I26" s="787"/>
      <c r="J26" s="788">
        <f t="shared" si="0"/>
        <v>0</v>
      </c>
    </row>
    <row r="27" spans="1:10" ht="15" customHeight="1">
      <c r="A27" s="785"/>
      <c r="B27" s="786" t="s">
        <v>2171</v>
      </c>
      <c r="C27" s="784">
        <f>'【現況】集計結果表 CO2'!T145</f>
        <v>0</v>
      </c>
      <c r="D27" s="784"/>
      <c r="E27" s="784"/>
      <c r="F27" s="784"/>
      <c r="G27" s="784"/>
      <c r="H27" s="784"/>
      <c r="I27" s="787"/>
      <c r="J27" s="788">
        <f t="shared" si="0"/>
        <v>0</v>
      </c>
    </row>
    <row r="28" spans="1:10" ht="15" customHeight="1">
      <c r="A28" s="785"/>
      <c r="B28" s="786" t="s">
        <v>1641</v>
      </c>
      <c r="C28" s="784">
        <f>SUM('【現況】集計結果表 CO2'!T146:T147)</f>
        <v>0</v>
      </c>
      <c r="D28" s="784"/>
      <c r="E28" s="784"/>
      <c r="F28" s="784"/>
      <c r="G28" s="784"/>
      <c r="H28" s="789"/>
      <c r="I28" s="787"/>
      <c r="J28" s="788">
        <f t="shared" si="0"/>
        <v>0</v>
      </c>
    </row>
    <row r="29" spans="1:10" ht="15" customHeight="1">
      <c r="A29" s="785"/>
      <c r="B29" s="786" t="s">
        <v>1515</v>
      </c>
      <c r="C29" s="784">
        <f>'【現況】集計結果表 CO2'!T148</f>
        <v>0</v>
      </c>
      <c r="D29" s="784"/>
      <c r="E29" s="784"/>
      <c r="F29" s="784"/>
      <c r="G29" s="784"/>
      <c r="H29" s="784"/>
      <c r="I29" s="787"/>
      <c r="J29" s="788">
        <f t="shared" si="0"/>
        <v>0</v>
      </c>
    </row>
    <row r="30" spans="1:10" ht="15" customHeight="1">
      <c r="A30" s="785"/>
      <c r="B30" s="786" t="s">
        <v>1516</v>
      </c>
      <c r="C30" s="784">
        <f>'【現況】集計結果表 CO2'!T149</f>
        <v>0</v>
      </c>
      <c r="D30" s="784"/>
      <c r="E30" s="784"/>
      <c r="F30" s="784"/>
      <c r="G30" s="784"/>
      <c r="H30" s="784"/>
      <c r="I30" s="787"/>
      <c r="J30" s="788">
        <f t="shared" si="0"/>
        <v>0</v>
      </c>
    </row>
    <row r="31" spans="1:10" ht="15" customHeight="1">
      <c r="A31" s="785"/>
      <c r="B31" s="786" t="s">
        <v>2172</v>
      </c>
      <c r="C31" s="784"/>
      <c r="D31" s="784">
        <f>'【現況】集計結果表 CH4'!T65</f>
        <v>0</v>
      </c>
      <c r="E31" s="784"/>
      <c r="F31" s="784"/>
      <c r="G31" s="784"/>
      <c r="H31" s="784"/>
      <c r="I31" s="787"/>
      <c r="J31" s="788">
        <f t="shared" si="0"/>
        <v>0</v>
      </c>
    </row>
    <row r="32" spans="1:10" ht="15" customHeight="1">
      <c r="A32" s="785"/>
      <c r="B32" s="786" t="s">
        <v>2173</v>
      </c>
      <c r="C32" s="784"/>
      <c r="D32" s="784">
        <f>'【現況】集計結果表 CH4'!T71</f>
        <v>0</v>
      </c>
      <c r="E32" s="784">
        <f>'【現況】集計結果表 N2O'!T60</f>
        <v>0</v>
      </c>
      <c r="F32" s="784"/>
      <c r="G32" s="784"/>
      <c r="H32" s="784"/>
      <c r="I32" s="787"/>
      <c r="J32" s="788">
        <f t="shared" si="0"/>
        <v>0</v>
      </c>
    </row>
    <row r="33" spans="1:10" ht="15" customHeight="1">
      <c r="A33" s="785"/>
      <c r="B33" s="786" t="s">
        <v>2174</v>
      </c>
      <c r="C33" s="784"/>
      <c r="D33" s="784">
        <f>SUM('【現況】集計結果表 CH4'!T87:T90)</f>
        <v>0</v>
      </c>
      <c r="E33" s="784"/>
      <c r="F33" s="784"/>
      <c r="G33" s="784"/>
      <c r="H33" s="784"/>
      <c r="I33" s="787"/>
      <c r="J33" s="788">
        <f t="shared" si="0"/>
        <v>0</v>
      </c>
    </row>
    <row r="34" spans="1:10" ht="15" customHeight="1">
      <c r="A34" s="785"/>
      <c r="B34" s="786" t="s">
        <v>2175</v>
      </c>
      <c r="C34" s="784"/>
      <c r="D34" s="784">
        <f>SUM('【現況】集計結果表 CH4'!T92:T94)</f>
        <v>0</v>
      </c>
      <c r="E34" s="784"/>
      <c r="F34" s="784"/>
      <c r="G34" s="784"/>
      <c r="H34" s="784"/>
      <c r="I34" s="787"/>
      <c r="J34" s="788">
        <f t="shared" si="0"/>
        <v>0</v>
      </c>
    </row>
    <row r="35" spans="1:10" ht="27" customHeight="1">
      <c r="A35" s="785"/>
      <c r="B35" s="786" t="s">
        <v>2176</v>
      </c>
      <c r="C35" s="784"/>
      <c r="D35" s="784"/>
      <c r="E35" s="784">
        <f>SUM('【現況】集計結果表 N2O'!T65:T67)</f>
        <v>0</v>
      </c>
      <c r="F35" s="784"/>
      <c r="G35" s="784"/>
      <c r="H35" s="784"/>
      <c r="I35" s="787"/>
      <c r="J35" s="788">
        <f t="shared" si="0"/>
        <v>0</v>
      </c>
    </row>
    <row r="36" spans="1:10" ht="15" customHeight="1">
      <c r="A36" s="785"/>
      <c r="B36" s="786" t="s">
        <v>20</v>
      </c>
      <c r="C36" s="784"/>
      <c r="D36" s="784"/>
      <c r="E36" s="784">
        <f>'【現況】集計結果表 N2O'!T68</f>
        <v>0</v>
      </c>
      <c r="F36" s="784"/>
      <c r="G36" s="784"/>
      <c r="H36" s="784"/>
      <c r="I36" s="787"/>
      <c r="J36" s="788">
        <f t="shared" si="0"/>
        <v>0</v>
      </c>
    </row>
    <row r="37" spans="1:10" ht="15" customHeight="1">
      <c r="A37" s="785"/>
      <c r="B37" s="786" t="s">
        <v>2177</v>
      </c>
      <c r="C37" s="784"/>
      <c r="D37" s="784"/>
      <c r="E37" s="784">
        <f>'【現況】集計結果表 N2O'!T69</f>
        <v>0</v>
      </c>
      <c r="F37" s="784">
        <f>SUM('【現況】集計結果表 HFC'!T13:T18)</f>
        <v>0</v>
      </c>
      <c r="G37" s="789">
        <f>SUM('【現況】集計結果表 PFC'!T10:T45)</f>
        <v>0</v>
      </c>
      <c r="H37" s="789">
        <f>SUM('【現況】集計結果表 SF6'!T11:T14)</f>
        <v>0</v>
      </c>
      <c r="I37" s="789">
        <f>SUM('【現況】集計結果表 NF3'!T10:T13)</f>
        <v>0</v>
      </c>
      <c r="J37" s="788">
        <f t="shared" si="0"/>
        <v>0</v>
      </c>
    </row>
    <row r="38" spans="1:10" ht="15" customHeight="1">
      <c r="A38" s="785"/>
      <c r="B38" s="786" t="s">
        <v>337</v>
      </c>
      <c r="C38" s="784"/>
      <c r="D38" s="784">
        <f>SUM('【現況】集計結果表 CH4'!T122:T126)</f>
        <v>0</v>
      </c>
      <c r="E38" s="784">
        <f>SUM('【現況】集計結果表 N2O'!T86:T90)</f>
        <v>0</v>
      </c>
      <c r="F38" s="784"/>
      <c r="G38" s="784"/>
      <c r="H38" s="784"/>
      <c r="I38" s="787"/>
      <c r="J38" s="788">
        <f t="shared" si="0"/>
        <v>0</v>
      </c>
    </row>
    <row r="39" spans="1:10" ht="15" customHeight="1">
      <c r="A39" s="785"/>
      <c r="B39" s="786" t="s">
        <v>352</v>
      </c>
      <c r="C39" s="784"/>
      <c r="D39" s="784">
        <f>SUM('【現況】集計結果表 CH4'!T127:T139)</f>
        <v>0</v>
      </c>
      <c r="E39" s="784">
        <f>SUM('【現況】集計結果表 N2O'!T91:T106)</f>
        <v>0</v>
      </c>
      <c r="F39" s="784"/>
      <c r="G39" s="784"/>
      <c r="H39" s="784"/>
      <c r="I39" s="787"/>
      <c r="J39" s="788">
        <f t="shared" si="0"/>
        <v>0</v>
      </c>
    </row>
    <row r="40" spans="1:10" ht="15" customHeight="1">
      <c r="A40" s="785"/>
      <c r="B40" s="786" t="s">
        <v>1519</v>
      </c>
      <c r="C40" s="784">
        <f>SUM('【現況】集計結果表 CO2'!T153:T161)+'【現況】集計結果表 CO2'!T166</f>
        <v>0</v>
      </c>
      <c r="D40" s="784">
        <f>SUM('【現況】集計結果表 CH4'!T113:T121)</f>
        <v>0</v>
      </c>
      <c r="E40" s="784">
        <f>SUM('【現況】集計結果表 N2O'!T70:T85)</f>
        <v>0</v>
      </c>
      <c r="F40" s="784"/>
      <c r="G40" s="784"/>
      <c r="H40" s="784"/>
      <c r="I40" s="787"/>
      <c r="J40" s="788">
        <f t="shared" si="0"/>
        <v>0</v>
      </c>
    </row>
    <row r="41" spans="1:10" ht="15" customHeight="1">
      <c r="A41" s="785"/>
      <c r="B41" s="786" t="s">
        <v>22</v>
      </c>
      <c r="C41" s="784"/>
      <c r="D41" s="784"/>
      <c r="E41" s="784"/>
      <c r="F41" s="784">
        <f>'【現況】集計結果表 HFC'!T9</f>
        <v>0</v>
      </c>
      <c r="G41" s="784"/>
      <c r="H41" s="784"/>
      <c r="I41" s="787"/>
      <c r="J41" s="788">
        <f t="shared" si="0"/>
        <v>0</v>
      </c>
    </row>
    <row r="42" spans="1:10" ht="15" customHeight="1">
      <c r="A42" s="785"/>
      <c r="B42" s="786" t="s">
        <v>23</v>
      </c>
      <c r="C42" s="784"/>
      <c r="D42" s="784"/>
      <c r="E42" s="784"/>
      <c r="F42" s="784">
        <f>'【現況】集計結果表 HFC'!T11</f>
        <v>0</v>
      </c>
      <c r="G42" s="784"/>
      <c r="H42" s="784"/>
      <c r="I42" s="787"/>
      <c r="J42" s="788">
        <f t="shared" si="0"/>
        <v>0</v>
      </c>
    </row>
    <row r="43" spans="1:10" ht="15" customHeight="1">
      <c r="A43" s="785"/>
      <c r="B43" s="786" t="s">
        <v>4</v>
      </c>
      <c r="C43" s="784"/>
      <c r="D43" s="784"/>
      <c r="E43" s="789"/>
      <c r="F43" s="784">
        <f>'【現況】集計結果表 HFC'!T12</f>
        <v>0</v>
      </c>
      <c r="G43" s="789"/>
      <c r="H43" s="789">
        <f>'【現況】集計結果表 SF6'!T10</f>
        <v>0</v>
      </c>
      <c r="I43" s="787"/>
      <c r="J43" s="788">
        <f t="shared" si="0"/>
        <v>0</v>
      </c>
    </row>
    <row r="44" spans="1:10" ht="15" customHeight="1">
      <c r="A44" s="785"/>
      <c r="B44" s="786" t="s">
        <v>93</v>
      </c>
      <c r="C44" s="784"/>
      <c r="D44" s="784"/>
      <c r="E44" s="789"/>
      <c r="F44" s="789"/>
      <c r="G44" s="789">
        <f>'【現況】集計結果表 PFC'!T9</f>
        <v>0</v>
      </c>
      <c r="H44" s="789"/>
      <c r="I44" s="787"/>
      <c r="J44" s="788">
        <f t="shared" si="0"/>
        <v>0</v>
      </c>
    </row>
    <row r="45" spans="1:10" ht="15" customHeight="1">
      <c r="A45" s="785"/>
      <c r="B45" s="786" t="s">
        <v>362</v>
      </c>
      <c r="C45" s="784"/>
      <c r="D45" s="784"/>
      <c r="E45" s="789"/>
      <c r="F45" s="789"/>
      <c r="G45" s="789"/>
      <c r="H45" s="789">
        <f>'【現況】集計結果表 SF6'!T9</f>
        <v>0</v>
      </c>
      <c r="I45" s="787"/>
      <c r="J45" s="788">
        <f t="shared" si="0"/>
        <v>0</v>
      </c>
    </row>
    <row r="46" spans="1:10" ht="15" customHeight="1">
      <c r="A46" s="785"/>
      <c r="B46" s="786" t="s">
        <v>518</v>
      </c>
      <c r="C46" s="784"/>
      <c r="D46" s="784"/>
      <c r="E46" s="784"/>
      <c r="F46" s="784"/>
      <c r="G46" s="784"/>
      <c r="H46" s="784"/>
      <c r="I46" s="787">
        <f>'【現況】集計結果表 NF3'!T9</f>
        <v>0</v>
      </c>
      <c r="J46" s="788">
        <f t="shared" si="0"/>
        <v>0</v>
      </c>
    </row>
    <row r="47" spans="1:10" ht="15" customHeight="1">
      <c r="A47" s="785"/>
      <c r="B47" s="786" t="s">
        <v>2178</v>
      </c>
      <c r="C47" s="784"/>
      <c r="D47" s="784"/>
      <c r="E47" s="784"/>
      <c r="F47" s="784">
        <f>SUM('【現況】集計結果表 HFC'!T19:T22)</f>
        <v>0</v>
      </c>
      <c r="G47" s="784"/>
      <c r="H47" s="784"/>
      <c r="I47" s="787"/>
      <c r="J47" s="788">
        <f t="shared" si="0"/>
        <v>0</v>
      </c>
    </row>
    <row r="48" spans="1:10" ht="30" customHeight="1">
      <c r="A48" s="785"/>
      <c r="B48" s="786" t="s">
        <v>2179</v>
      </c>
      <c r="C48" s="784"/>
      <c r="D48" s="784"/>
      <c r="E48" s="784"/>
      <c r="F48" s="784">
        <f>SUM('【現況】集計結果表 HFC'!T23)</f>
        <v>0</v>
      </c>
      <c r="G48" s="784"/>
      <c r="H48" s="784"/>
      <c r="I48" s="787"/>
      <c r="J48" s="788">
        <f t="shared" si="0"/>
        <v>0</v>
      </c>
    </row>
    <row r="49" spans="1:12" ht="30" customHeight="1">
      <c r="A49" s="785"/>
      <c r="B49" s="786" t="s">
        <v>2180</v>
      </c>
      <c r="C49" s="784"/>
      <c r="D49" s="784"/>
      <c r="E49" s="784"/>
      <c r="F49" s="784">
        <f>SUM('【現況】集計結果表 HFC'!T24:T27)</f>
        <v>0</v>
      </c>
      <c r="G49" s="784"/>
      <c r="H49" s="784"/>
      <c r="I49" s="787"/>
      <c r="J49" s="788">
        <f t="shared" si="0"/>
        <v>0</v>
      </c>
    </row>
    <row r="50" spans="1:12" ht="15" customHeight="1">
      <c r="A50" s="785"/>
      <c r="B50" s="786" t="s">
        <v>2181</v>
      </c>
      <c r="C50" s="784"/>
      <c r="D50" s="784"/>
      <c r="E50" s="784"/>
      <c r="F50" s="784">
        <f>'【現況】集計結果表 HFC'!T28</f>
        <v>0</v>
      </c>
      <c r="G50" s="784"/>
      <c r="H50" s="784"/>
      <c r="I50" s="787"/>
      <c r="J50" s="788">
        <f t="shared" si="0"/>
        <v>0</v>
      </c>
    </row>
    <row r="51" spans="1:12" ht="30" customHeight="1">
      <c r="A51" s="785"/>
      <c r="B51" s="786" t="s">
        <v>2182</v>
      </c>
      <c r="C51" s="784"/>
      <c r="D51" s="784"/>
      <c r="E51" s="784"/>
      <c r="F51" s="784">
        <f>SUM('【現況】集計結果表 HFC'!T29:T30)</f>
        <v>0</v>
      </c>
      <c r="G51" s="784"/>
      <c r="H51" s="784"/>
      <c r="I51" s="787"/>
      <c r="J51" s="788">
        <f t="shared" si="0"/>
        <v>0</v>
      </c>
    </row>
    <row r="52" spans="1:12" ht="15" customHeight="1">
      <c r="A52" s="785"/>
      <c r="B52" s="786" t="s">
        <v>2183</v>
      </c>
      <c r="C52" s="784"/>
      <c r="D52" s="784"/>
      <c r="E52" s="784"/>
      <c r="F52" s="784">
        <f>SUM('【現況】集計結果表 HFC'!T31:T31)</f>
        <v>0</v>
      </c>
      <c r="G52" s="784"/>
      <c r="H52" s="784"/>
      <c r="I52" s="787"/>
      <c r="J52" s="788">
        <f t="shared" si="0"/>
        <v>0</v>
      </c>
    </row>
    <row r="53" spans="1:12" ht="15" customHeight="1">
      <c r="A53" s="785"/>
      <c r="B53" s="786" t="s">
        <v>19</v>
      </c>
      <c r="C53" s="784"/>
      <c r="D53" s="784"/>
      <c r="E53" s="784"/>
      <c r="F53" s="784">
        <f>'【現況】集計結果表 HFC'!T32</f>
        <v>0</v>
      </c>
      <c r="G53" s="784"/>
      <c r="H53" s="784"/>
      <c r="I53" s="787"/>
      <c r="J53" s="788">
        <f t="shared" si="0"/>
        <v>0</v>
      </c>
    </row>
    <row r="54" spans="1:12" ht="15" customHeight="1">
      <c r="A54" s="785"/>
      <c r="B54" s="786" t="s">
        <v>6</v>
      </c>
      <c r="C54" s="784"/>
      <c r="D54" s="784"/>
      <c r="E54" s="784"/>
      <c r="F54" s="784">
        <f>'【現況】集計結果表 HFC'!T33</f>
        <v>0</v>
      </c>
      <c r="G54" s="784">
        <f>SUM('【現況】集計結果表 PFC'!T48)</f>
        <v>0</v>
      </c>
      <c r="H54" s="791"/>
      <c r="I54" s="792"/>
      <c r="J54" s="788">
        <f t="shared" si="0"/>
        <v>0</v>
      </c>
    </row>
    <row r="55" spans="1:12" ht="15" customHeight="1">
      <c r="A55" s="785"/>
      <c r="B55" s="786" t="s">
        <v>2184</v>
      </c>
      <c r="C55" s="784"/>
      <c r="D55" s="784"/>
      <c r="E55" s="784"/>
      <c r="F55" s="784"/>
      <c r="G55" s="789">
        <f>SUM('【現況】集計結果表 PFC'!T46:T47)</f>
        <v>0</v>
      </c>
      <c r="H55" s="784"/>
      <c r="I55" s="787"/>
      <c r="J55" s="788">
        <f t="shared" si="0"/>
        <v>0</v>
      </c>
    </row>
    <row r="56" spans="1:12" ht="27.75" customHeight="1">
      <c r="A56" s="785"/>
      <c r="B56" s="786" t="s">
        <v>2185</v>
      </c>
      <c r="C56" s="784"/>
      <c r="D56" s="784"/>
      <c r="E56" s="784"/>
      <c r="F56" s="784"/>
      <c r="G56" s="789">
        <f>'【現況】集計結果表 PFC'!T49</f>
        <v>0</v>
      </c>
      <c r="H56" s="784"/>
      <c r="I56" s="787"/>
      <c r="J56" s="788">
        <f t="shared" si="0"/>
        <v>0</v>
      </c>
    </row>
    <row r="57" spans="1:12" ht="30" customHeight="1">
      <c r="A57" s="785"/>
      <c r="B57" s="786" t="s">
        <v>2186</v>
      </c>
      <c r="C57" s="784"/>
      <c r="D57" s="784"/>
      <c r="E57" s="789"/>
      <c r="F57" s="789"/>
      <c r="G57" s="789"/>
      <c r="H57" s="789">
        <f>'【現況】集計結果表 SF6'!T15</f>
        <v>0</v>
      </c>
      <c r="I57" s="787"/>
      <c r="J57" s="788">
        <f t="shared" si="0"/>
        <v>0</v>
      </c>
    </row>
    <row r="58" spans="1:12" ht="15" customHeight="1">
      <c r="A58" s="785"/>
      <c r="B58" s="786" t="s">
        <v>2187</v>
      </c>
      <c r="C58" s="784"/>
      <c r="D58" s="784"/>
      <c r="E58" s="789"/>
      <c r="F58" s="789"/>
      <c r="G58" s="789"/>
      <c r="H58" s="789">
        <f>'【現況】集計結果表 SF6'!T16</f>
        <v>0</v>
      </c>
      <c r="I58" s="787"/>
      <c r="J58" s="788">
        <f t="shared" si="0"/>
        <v>0</v>
      </c>
    </row>
    <row r="59" spans="1:12" ht="30" customHeight="1">
      <c r="A59" s="785"/>
      <c r="B59" s="786" t="s">
        <v>5</v>
      </c>
      <c r="C59" s="784"/>
      <c r="D59" s="784"/>
      <c r="E59" s="789"/>
      <c r="F59" s="789"/>
      <c r="G59" s="789"/>
      <c r="H59" s="789">
        <f>'【現況】集計結果表 SF6'!T18</f>
        <v>0</v>
      </c>
      <c r="I59" s="787"/>
      <c r="J59" s="788">
        <f t="shared" si="0"/>
        <v>0</v>
      </c>
    </row>
    <row r="60" spans="1:12" ht="30" customHeight="1">
      <c r="A60" s="785"/>
      <c r="B60" s="786" t="s">
        <v>360</v>
      </c>
      <c r="C60" s="784"/>
      <c r="D60" s="784"/>
      <c r="E60" s="789"/>
      <c r="F60" s="789"/>
      <c r="G60" s="789"/>
      <c r="H60" s="789">
        <f>'【現況】集計結果表 SF6'!T19</f>
        <v>0</v>
      </c>
      <c r="I60" s="787"/>
      <c r="J60" s="788">
        <f t="shared" si="0"/>
        <v>0</v>
      </c>
    </row>
    <row r="61" spans="1:12" ht="15" customHeight="1">
      <c r="A61" s="785"/>
      <c r="B61" s="786" t="s">
        <v>2188</v>
      </c>
      <c r="C61" s="784"/>
      <c r="D61" s="784"/>
      <c r="E61" s="784"/>
      <c r="F61" s="784"/>
      <c r="G61" s="784"/>
      <c r="H61" s="789">
        <f>SUM('【現況】集計結果表 SF6'!T20:T27)</f>
        <v>0</v>
      </c>
      <c r="I61" s="787"/>
      <c r="J61" s="788">
        <f t="shared" si="0"/>
        <v>0</v>
      </c>
    </row>
    <row r="62" spans="1:12" ht="15" customHeight="1" thickBot="1">
      <c r="A62" s="785"/>
      <c r="B62" s="793" t="s">
        <v>179</v>
      </c>
      <c r="C62" s="784">
        <f>SUM('【現況】集計結果表 CO2'!T162:T164)</f>
        <v>0</v>
      </c>
      <c r="D62" s="784">
        <f>SUM('【現況】集計結果表 CH4'!T140:T142)</f>
        <v>0</v>
      </c>
      <c r="E62" s="784">
        <f>SUM('【現況】集計結果表 N2O'!T107:T109)</f>
        <v>0</v>
      </c>
      <c r="F62" s="784"/>
      <c r="G62" s="784"/>
      <c r="H62" s="791"/>
      <c r="I62" s="794"/>
      <c r="J62" s="788">
        <f t="shared" si="0"/>
        <v>0</v>
      </c>
    </row>
    <row r="63" spans="1:12" ht="20.25" customHeight="1" thickTop="1">
      <c r="A63" s="863" t="s">
        <v>49</v>
      </c>
      <c r="B63" s="863"/>
      <c r="C63" s="795">
        <f t="shared" ref="C63:J63" si="1">SUM(C7:C62)</f>
        <v>0</v>
      </c>
      <c r="D63" s="795">
        <f t="shared" si="1"/>
        <v>0</v>
      </c>
      <c r="E63" s="795">
        <f t="shared" si="1"/>
        <v>0</v>
      </c>
      <c r="F63" s="795">
        <f t="shared" si="1"/>
        <v>0</v>
      </c>
      <c r="G63" s="795">
        <f t="shared" si="1"/>
        <v>0</v>
      </c>
      <c r="H63" s="795">
        <f t="shared" si="1"/>
        <v>0</v>
      </c>
      <c r="I63" s="796">
        <f t="shared" si="1"/>
        <v>0</v>
      </c>
      <c r="J63" s="797">
        <f t="shared" si="1"/>
        <v>0</v>
      </c>
    </row>
    <row r="64" spans="1:12">
      <c r="A64" s="864" t="s">
        <v>504</v>
      </c>
      <c r="B64" s="864"/>
      <c r="C64" s="864"/>
      <c r="D64" s="864"/>
      <c r="E64" s="864"/>
      <c r="F64" s="864"/>
      <c r="G64" s="864"/>
      <c r="H64" s="864"/>
      <c r="I64" s="864"/>
      <c r="J64" s="864"/>
      <c r="K64" s="864"/>
      <c r="L64" s="184" t="s">
        <v>505</v>
      </c>
    </row>
  </sheetData>
  <sheetProtection algorithmName="SHA-512" hashValue="Y8cdvC+oLvPzre0X9WQ23mR+r5sKtK08N+EJhUE2PsvNMr1u7BdN4pN/lVBJq1KPBMkD0ARfcBlicbbAS6x76A==" saltValue="z4M8CNn646B2r9KwhEgErw==" spinCount="100000" sheet="1" formatCells="0"/>
  <mergeCells count="11">
    <mergeCell ref="A5:B6"/>
    <mergeCell ref="C5:C6"/>
    <mergeCell ref="D5:D6"/>
    <mergeCell ref="A63:B63"/>
    <mergeCell ref="A64:K64"/>
    <mergeCell ref="I5:I6"/>
    <mergeCell ref="J5:J6"/>
    <mergeCell ref="F5:F6"/>
    <mergeCell ref="G5:G6"/>
    <mergeCell ref="H5:H6"/>
    <mergeCell ref="E5:E6"/>
  </mergeCells>
  <phoneticPr fontId="2"/>
  <hyperlinks>
    <hyperlink ref="A64:K64" r:id="rId1" display="注：活動区分については、「温室効果ガス排出量算定・報告マニュアル」に従って記載すること。" xr:uid="{825C582B-9B3E-409E-BEAB-64AFAC7871A9}"/>
  </hyperlinks>
  <printOptions horizontalCentered="1"/>
  <pageMargins left="0.59055118110236227" right="0.59055118110236227" top="0.23622047244094491" bottom="0.27559055118110237" header="0.23622047244094491" footer="0.27559055118110237"/>
  <pageSetup paperSize="9" scale="71" orientation="portrait" horizontalDpi="300" verticalDpi="300" r:id="rId2"/>
  <headerFooter alignWithMargins="0"/>
  <colBreaks count="1" manualBreakCount="1">
    <brk id="10" max="50" man="1"/>
  </colBreaks>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12FB-30CF-44A8-9F4E-F99020FA4E50}">
  <sheetPr codeName="Sheet17"/>
  <dimension ref="A1"/>
  <sheetViews>
    <sheetView workbookViewId="0"/>
  </sheetViews>
  <sheetFormatPr defaultRowHeight="13"/>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4531-87C1-4CBD-9D74-ECAADFCDCE0B}">
  <sheetPr codeName="Sheet10"/>
  <dimension ref="A1:E20"/>
  <sheetViews>
    <sheetView view="pageBreakPreview" zoomScale="80" zoomScaleNormal="55" zoomScaleSheetLayoutView="80" workbookViewId="0"/>
  </sheetViews>
  <sheetFormatPr defaultColWidth="4" defaultRowHeight="13"/>
  <cols>
    <col min="1" max="1" width="20.6328125" style="29" customWidth="1"/>
    <col min="2" max="5" width="12.6328125" style="29" customWidth="1"/>
    <col min="6" max="7" width="10.36328125" style="29" customWidth="1"/>
    <col min="8" max="16384" width="4" style="29"/>
  </cols>
  <sheetData>
    <row r="1" spans="1:5">
      <c r="A1" s="47" t="s">
        <v>126</v>
      </c>
    </row>
    <row r="2" spans="1:5">
      <c r="A2" s="29" t="s">
        <v>127</v>
      </c>
    </row>
    <row r="3" spans="1:5" ht="16">
      <c r="C3" s="870" t="s">
        <v>451</v>
      </c>
      <c r="D3" s="870"/>
      <c r="E3" s="870"/>
    </row>
    <row r="4" spans="1:5">
      <c r="A4" s="871" t="s">
        <v>128</v>
      </c>
      <c r="B4" s="37" t="s">
        <v>129</v>
      </c>
      <c r="C4" s="37" t="s">
        <v>52</v>
      </c>
      <c r="D4" s="812" t="s">
        <v>1075</v>
      </c>
      <c r="E4" s="839"/>
    </row>
    <row r="5" spans="1:5">
      <c r="A5" s="872"/>
      <c r="B5" s="38" t="s">
        <v>132</v>
      </c>
      <c r="C5" s="38" t="s">
        <v>272</v>
      </c>
      <c r="D5" s="871" t="s">
        <v>130</v>
      </c>
      <c r="E5" s="874" t="s">
        <v>131</v>
      </c>
    </row>
    <row r="6" spans="1:5">
      <c r="A6" s="872"/>
      <c r="B6" s="160" t="s">
        <v>535</v>
      </c>
      <c r="C6" s="153" t="str">
        <f>'別紙-第1項現況'!D3&amp;"年度"</f>
        <v>2025年度</v>
      </c>
      <c r="D6" s="873"/>
      <c r="E6" s="872"/>
    </row>
    <row r="7" spans="1:5">
      <c r="A7" s="873"/>
      <c r="B7" s="39" t="s">
        <v>231</v>
      </c>
      <c r="C7" s="39" t="s">
        <v>279</v>
      </c>
      <c r="D7" s="31" t="s">
        <v>232</v>
      </c>
      <c r="E7" s="875"/>
    </row>
    <row r="8" spans="1:5" ht="48" customHeight="1">
      <c r="A8" s="31" t="s">
        <v>133</v>
      </c>
      <c r="B8" s="662"/>
      <c r="C8" s="662">
        <f>'別紙-第1項現況'!C63/1000</f>
        <v>0</v>
      </c>
      <c r="D8" s="662"/>
      <c r="E8" s="155" t="str">
        <f t="shared" ref="E8:E15" si="0">IF(B8-D8&gt;0, (B8-C8)/(B8-D8)*100, "")</f>
        <v/>
      </c>
    </row>
    <row r="9" spans="1:5" ht="48" customHeight="1">
      <c r="A9" s="31" t="s">
        <v>122</v>
      </c>
      <c r="B9" s="182"/>
      <c r="C9" s="182">
        <f>'別紙-第1項現況'!D63/1000</f>
        <v>0</v>
      </c>
      <c r="D9" s="182"/>
      <c r="E9" s="155" t="str">
        <f t="shared" si="0"/>
        <v/>
      </c>
    </row>
    <row r="10" spans="1:5" ht="48" customHeight="1">
      <c r="A10" s="31" t="s">
        <v>134</v>
      </c>
      <c r="B10" s="182"/>
      <c r="C10" s="182">
        <f>'別紙-第1項現況'!E63/1000</f>
        <v>0</v>
      </c>
      <c r="D10" s="182"/>
      <c r="E10" s="155" t="str">
        <f t="shared" si="0"/>
        <v/>
      </c>
    </row>
    <row r="11" spans="1:5" ht="48" customHeight="1">
      <c r="A11" s="31" t="s">
        <v>123</v>
      </c>
      <c r="B11" s="182"/>
      <c r="C11" s="182">
        <f>'別紙-第1項現況'!F63/1000</f>
        <v>0</v>
      </c>
      <c r="D11" s="182"/>
      <c r="E11" s="155" t="str">
        <f t="shared" si="0"/>
        <v/>
      </c>
    </row>
    <row r="12" spans="1:5" ht="48" customHeight="1">
      <c r="A12" s="31" t="s">
        <v>124</v>
      </c>
      <c r="B12" s="182"/>
      <c r="C12" s="182">
        <f>'別紙-第1項現況'!G63/1000</f>
        <v>0</v>
      </c>
      <c r="D12" s="182"/>
      <c r="E12" s="155" t="str">
        <f t="shared" si="0"/>
        <v/>
      </c>
    </row>
    <row r="13" spans="1:5" ht="48" customHeight="1">
      <c r="A13" s="37" t="s">
        <v>135</v>
      </c>
      <c r="B13" s="182"/>
      <c r="C13" s="182">
        <f>'別紙-第1項現況'!H63/1000</f>
        <v>0</v>
      </c>
      <c r="D13" s="182"/>
      <c r="E13" s="155" t="str">
        <f t="shared" si="0"/>
        <v/>
      </c>
    </row>
    <row r="14" spans="1:5" ht="48" customHeight="1" thickBot="1">
      <c r="A14" s="40" t="s">
        <v>519</v>
      </c>
      <c r="B14" s="275"/>
      <c r="C14" s="275">
        <f>'別紙-第1項現況'!I63/1000</f>
        <v>0</v>
      </c>
      <c r="D14" s="278"/>
      <c r="E14" s="156"/>
    </row>
    <row r="15" spans="1:5" ht="48" customHeight="1" thickTop="1">
      <c r="A15" s="276" t="s">
        <v>278</v>
      </c>
      <c r="B15" s="663">
        <f>SUM(B8:B14)</f>
        <v>0</v>
      </c>
      <c r="C15" s="663">
        <f>SUM(C8:C14)</f>
        <v>0</v>
      </c>
      <c r="D15" s="664">
        <f>SUM(D8:D14)</f>
        <v>0</v>
      </c>
      <c r="E15" s="277" t="str">
        <f t="shared" si="0"/>
        <v/>
      </c>
    </row>
    <row r="16" spans="1:5">
      <c r="A16" s="29" t="s">
        <v>280</v>
      </c>
    </row>
    <row r="20" spans="1:5" ht="141.75" customHeight="1">
      <c r="A20" s="867"/>
      <c r="B20" s="868"/>
      <c r="C20" s="868"/>
      <c r="D20" s="868"/>
      <c r="E20" s="869"/>
    </row>
  </sheetData>
  <sheetProtection password="E4BE" sheet="1" formatCells="0" formatRows="0"/>
  <mergeCells count="6">
    <mergeCell ref="A20:E20"/>
    <mergeCell ref="C3:E3"/>
    <mergeCell ref="D4:E4"/>
    <mergeCell ref="A4:A7"/>
    <mergeCell ref="D5:D6"/>
    <mergeCell ref="E5:E7"/>
  </mergeCells>
  <phoneticPr fontId="2"/>
  <printOptions horizontalCentered="1"/>
  <pageMargins left="0.78740157480314965" right="0.78740157480314965" top="0.98425196850393704" bottom="0.78740157480314965" header="0.51181102362204722" footer="0.51181102362204722"/>
  <pageSetup paperSize="9" scale="110"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CBFA7-2182-4AD1-A223-B1CC260ACC2B}">
  <sheetPr codeName="Sheet1"/>
  <dimension ref="A1:I27"/>
  <sheetViews>
    <sheetView view="pageBreakPreview" zoomScale="80" zoomScaleNormal="100" zoomScaleSheetLayoutView="80" workbookViewId="0"/>
  </sheetViews>
  <sheetFormatPr defaultColWidth="9" defaultRowHeight="13"/>
  <cols>
    <col min="1" max="1" width="5.08984375" customWidth="1"/>
    <col min="2" max="2" width="4.90625" customWidth="1"/>
    <col min="3" max="3" width="20" customWidth="1"/>
    <col min="4" max="9" width="12.6328125" customWidth="1"/>
    <col min="10" max="10" width="3.7265625" customWidth="1"/>
  </cols>
  <sheetData>
    <row r="1" spans="1:9">
      <c r="A1" s="29" t="s">
        <v>558</v>
      </c>
      <c r="B1" s="29"/>
      <c r="C1" s="29"/>
      <c r="D1" s="29"/>
      <c r="E1" s="29"/>
      <c r="F1" s="29"/>
      <c r="G1" s="29"/>
      <c r="H1" s="29"/>
      <c r="I1" s="29"/>
    </row>
    <row r="2" spans="1:9" ht="16">
      <c r="A2" s="29"/>
      <c r="B2" s="29"/>
      <c r="C2" s="29"/>
      <c r="D2" s="29"/>
      <c r="E2" s="29"/>
      <c r="F2" s="29"/>
      <c r="H2" s="30"/>
      <c r="I2" s="30" t="s">
        <v>8</v>
      </c>
    </row>
    <row r="3" spans="1:9">
      <c r="A3" s="813" t="s">
        <v>128</v>
      </c>
      <c r="B3" s="814"/>
      <c r="C3" s="903"/>
      <c r="D3" s="37" t="s">
        <v>129</v>
      </c>
      <c r="E3" s="37" t="s">
        <v>276</v>
      </c>
      <c r="F3" s="812" t="s">
        <v>559</v>
      </c>
      <c r="G3" s="839"/>
      <c r="H3" s="812" t="s">
        <v>541</v>
      </c>
      <c r="I3" s="886"/>
    </row>
    <row r="4" spans="1:9">
      <c r="A4" s="900"/>
      <c r="B4" s="904"/>
      <c r="C4" s="905"/>
      <c r="D4" s="38" t="s">
        <v>132</v>
      </c>
      <c r="E4" s="38" t="s">
        <v>277</v>
      </c>
      <c r="F4" s="874" t="s">
        <v>283</v>
      </c>
      <c r="G4" s="874" t="s">
        <v>284</v>
      </c>
      <c r="H4" s="899" t="s">
        <v>277</v>
      </c>
      <c r="I4" s="874" t="s">
        <v>36</v>
      </c>
    </row>
    <row r="5" spans="1:9">
      <c r="A5" s="900"/>
      <c r="B5" s="904"/>
      <c r="C5" s="905"/>
      <c r="D5" s="39" t="str">
        <f>'別紙-第2項(1)'!B6</f>
        <v>　　年度</v>
      </c>
      <c r="E5" s="153" t="str">
        <f>'別紙-第1項現況'!D3&amp;"年度"</f>
        <v>2025年度</v>
      </c>
      <c r="F5" s="898"/>
      <c r="G5" s="872"/>
      <c r="H5" s="900"/>
      <c r="I5" s="902"/>
    </row>
    <row r="6" spans="1:9">
      <c r="A6" s="901"/>
      <c r="B6" s="906"/>
      <c r="C6" s="907"/>
      <c r="D6" s="39" t="s">
        <v>231</v>
      </c>
      <c r="E6" s="39" t="s">
        <v>279</v>
      </c>
      <c r="F6" s="31" t="s">
        <v>232</v>
      </c>
      <c r="G6" s="875"/>
      <c r="H6" s="901"/>
      <c r="I6" s="875"/>
    </row>
    <row r="7" spans="1:9" ht="40.5" customHeight="1">
      <c r="A7" s="908" t="s">
        <v>560</v>
      </c>
      <c r="B7" s="910" t="s">
        <v>561</v>
      </c>
      <c r="C7" s="39" t="s">
        <v>542</v>
      </c>
      <c r="D7" s="911"/>
      <c r="E7" s="157"/>
      <c r="F7" s="911"/>
      <c r="G7" s="912"/>
      <c r="H7" s="494"/>
      <c r="I7" s="303" t="s">
        <v>562</v>
      </c>
    </row>
    <row r="8" spans="1:9" ht="40.5" customHeight="1">
      <c r="A8" s="881"/>
      <c r="B8" s="884"/>
      <c r="C8" s="39" t="s">
        <v>543</v>
      </c>
      <c r="D8" s="890"/>
      <c r="E8" s="157"/>
      <c r="F8" s="890"/>
      <c r="G8" s="890"/>
      <c r="H8" s="495"/>
      <c r="I8" s="304" t="s">
        <v>544</v>
      </c>
    </row>
    <row r="9" spans="1:9" ht="40.5" customHeight="1">
      <c r="A9" s="881"/>
      <c r="B9" s="885"/>
      <c r="C9" s="302" t="s">
        <v>563</v>
      </c>
      <c r="D9" s="891"/>
      <c r="E9" s="157"/>
      <c r="F9" s="891"/>
      <c r="G9" s="891"/>
      <c r="H9" s="496"/>
      <c r="I9" s="305" t="s">
        <v>564</v>
      </c>
    </row>
    <row r="10" spans="1:9" ht="40" customHeight="1">
      <c r="A10" s="881"/>
      <c r="B10" s="812" t="s">
        <v>273</v>
      </c>
      <c r="C10" s="886"/>
      <c r="D10" s="269"/>
      <c r="E10" s="157"/>
      <c r="F10" s="269"/>
      <c r="G10" s="45"/>
      <c r="H10" s="496"/>
      <c r="I10" s="305" t="s">
        <v>565</v>
      </c>
    </row>
    <row r="11" spans="1:9" ht="40" customHeight="1">
      <c r="A11" s="881"/>
      <c r="B11" s="812" t="s">
        <v>274</v>
      </c>
      <c r="C11" s="886"/>
      <c r="D11" s="269"/>
      <c r="E11" s="157"/>
      <c r="F11" s="269"/>
      <c r="G11" s="45"/>
      <c r="H11" s="495"/>
      <c r="I11" s="304" t="s">
        <v>544</v>
      </c>
    </row>
    <row r="12" spans="1:9" ht="40" customHeight="1" thickBot="1">
      <c r="A12" s="881"/>
      <c r="B12" s="913"/>
      <c r="C12" s="914"/>
      <c r="D12" s="665"/>
      <c r="E12" s="666"/>
      <c r="F12" s="665"/>
      <c r="G12" s="667"/>
      <c r="H12" s="668"/>
      <c r="I12" s="669"/>
    </row>
    <row r="13" spans="1:9" ht="40" customHeight="1" thickTop="1">
      <c r="A13" s="909"/>
      <c r="B13" s="915" t="s">
        <v>275</v>
      </c>
      <c r="C13" s="896"/>
      <c r="D13" s="306"/>
      <c r="E13" s="307">
        <f>SUM(E7:E12)</f>
        <v>0</v>
      </c>
      <c r="F13" s="306"/>
      <c r="G13" s="308"/>
      <c r="H13" s="309"/>
      <c r="I13" s="310"/>
    </row>
    <row r="14" spans="1:9" ht="40" customHeight="1">
      <c r="A14" s="880" t="s">
        <v>432</v>
      </c>
      <c r="B14" s="883" t="s">
        <v>561</v>
      </c>
      <c r="C14" s="39" t="s">
        <v>542</v>
      </c>
      <c r="D14" s="889"/>
      <c r="E14" s="311"/>
      <c r="F14" s="889"/>
      <c r="G14" s="889"/>
      <c r="H14" s="495"/>
      <c r="I14" s="312" t="s">
        <v>562</v>
      </c>
    </row>
    <row r="15" spans="1:9" ht="40" customHeight="1">
      <c r="A15" s="881"/>
      <c r="B15" s="884"/>
      <c r="C15" s="39" t="s">
        <v>543</v>
      </c>
      <c r="D15" s="890"/>
      <c r="E15" s="157"/>
      <c r="F15" s="890"/>
      <c r="G15" s="890"/>
      <c r="H15" s="495"/>
      <c r="I15" s="312" t="s">
        <v>544</v>
      </c>
    </row>
    <row r="16" spans="1:9" ht="40" customHeight="1">
      <c r="A16" s="881"/>
      <c r="B16" s="885"/>
      <c r="C16" s="302" t="s">
        <v>563</v>
      </c>
      <c r="D16" s="891"/>
      <c r="E16" s="157"/>
      <c r="F16" s="891"/>
      <c r="G16" s="891"/>
      <c r="H16" s="495"/>
      <c r="I16" s="312" t="s">
        <v>564</v>
      </c>
    </row>
    <row r="17" spans="1:9" ht="40" customHeight="1">
      <c r="A17" s="881"/>
      <c r="B17" s="812" t="s">
        <v>273</v>
      </c>
      <c r="C17" s="886"/>
      <c r="D17" s="306"/>
      <c r="E17" s="157"/>
      <c r="F17" s="306"/>
      <c r="G17" s="306"/>
      <c r="H17" s="495"/>
      <c r="I17" s="312" t="s">
        <v>565</v>
      </c>
    </row>
    <row r="18" spans="1:9" ht="40" customHeight="1">
      <c r="A18" s="881"/>
      <c r="B18" s="812" t="s">
        <v>274</v>
      </c>
      <c r="C18" s="886"/>
      <c r="D18" s="306"/>
      <c r="E18" s="157"/>
      <c r="F18" s="306"/>
      <c r="G18" s="306"/>
      <c r="H18" s="495"/>
      <c r="I18" s="312" t="s">
        <v>544</v>
      </c>
    </row>
    <row r="19" spans="1:9" ht="40" customHeight="1" thickBot="1">
      <c r="A19" s="881"/>
      <c r="B19" s="887"/>
      <c r="C19" s="888"/>
      <c r="D19" s="313"/>
      <c r="E19" s="314"/>
      <c r="F19" s="313"/>
      <c r="G19" s="313"/>
      <c r="H19" s="494"/>
      <c r="I19" s="497"/>
    </row>
    <row r="20" spans="1:9" ht="40" customHeight="1" thickTop="1" thickBot="1">
      <c r="A20" s="882"/>
      <c r="B20" s="892" t="s">
        <v>566</v>
      </c>
      <c r="C20" s="893"/>
      <c r="D20" s="318"/>
      <c r="E20" s="315">
        <f>SUM(E14:E19)</f>
        <v>0</v>
      </c>
      <c r="F20" s="319"/>
      <c r="G20" s="319"/>
      <c r="H20" s="316"/>
      <c r="I20" s="317"/>
    </row>
    <row r="21" spans="1:9" ht="40" customHeight="1" thickTop="1">
      <c r="A21" s="894" t="s">
        <v>567</v>
      </c>
      <c r="B21" s="895"/>
      <c r="C21" s="896"/>
      <c r="D21" s="670">
        <f>'別紙-第2項(1)'!B15</f>
        <v>0</v>
      </c>
      <c r="E21" s="670">
        <f>'別紙-第2項(1)'!C15-E13-E20</f>
        <v>0</v>
      </c>
      <c r="F21" s="671">
        <f>'別紙-第2項(1)'!D15</f>
        <v>0</v>
      </c>
      <c r="G21" s="672" t="str">
        <f>IF(D21-F21&gt;0, (D21-E21)/(D21-F21)*100, "")</f>
        <v/>
      </c>
      <c r="H21" s="297"/>
      <c r="I21" s="317"/>
    </row>
    <row r="22" spans="1:9">
      <c r="A22" s="29" t="s">
        <v>282</v>
      </c>
      <c r="B22" s="29"/>
      <c r="C22" s="29"/>
      <c r="D22" s="29"/>
      <c r="E22" s="29"/>
      <c r="F22" s="29"/>
      <c r="G22" s="29"/>
      <c r="H22" s="29"/>
      <c r="I22" s="29"/>
    </row>
    <row r="23" spans="1:9" ht="27.75" customHeight="1">
      <c r="A23" s="897" t="s">
        <v>281</v>
      </c>
      <c r="B23" s="897"/>
      <c r="C23" s="897"/>
      <c r="D23" s="897"/>
      <c r="E23" s="897"/>
      <c r="F23" s="897"/>
      <c r="G23" s="897"/>
      <c r="H23" s="296"/>
      <c r="I23" s="296"/>
    </row>
    <row r="24" spans="1:9" ht="12.75" customHeight="1">
      <c r="A24" s="897" t="s">
        <v>568</v>
      </c>
      <c r="B24" s="897"/>
      <c r="C24" s="897"/>
      <c r="D24" s="897"/>
      <c r="E24" s="897"/>
      <c r="F24" s="897"/>
      <c r="G24" s="897"/>
      <c r="H24" s="296"/>
      <c r="I24" s="296"/>
    </row>
    <row r="26" spans="1:9">
      <c r="A26" s="29" t="s">
        <v>285</v>
      </c>
      <c r="B26" s="29"/>
      <c r="C26" s="29"/>
    </row>
    <row r="27" spans="1:9" ht="222.75" customHeight="1">
      <c r="A27" s="876"/>
      <c r="B27" s="877"/>
      <c r="C27" s="877"/>
      <c r="D27" s="877"/>
      <c r="E27" s="877"/>
      <c r="F27" s="877"/>
      <c r="G27" s="877"/>
      <c r="H27" s="878"/>
      <c r="I27" s="879"/>
    </row>
  </sheetData>
  <sheetProtection password="E4BE" sheet="1" formatCells="0"/>
  <mergeCells count="29">
    <mergeCell ref="A3:C6"/>
    <mergeCell ref="F3:G3"/>
    <mergeCell ref="A7:A13"/>
    <mergeCell ref="B7:B9"/>
    <mergeCell ref="B10:C10"/>
    <mergeCell ref="B11:C11"/>
    <mergeCell ref="D7:D9"/>
    <mergeCell ref="G7:G9"/>
    <mergeCell ref="B12:C12"/>
    <mergeCell ref="B13:C13"/>
    <mergeCell ref="F7:F9"/>
    <mergeCell ref="H3:I3"/>
    <mergeCell ref="F4:F5"/>
    <mergeCell ref="G4:G6"/>
    <mergeCell ref="H4:H6"/>
    <mergeCell ref="I4:I6"/>
    <mergeCell ref="A27:I27"/>
    <mergeCell ref="A14:A20"/>
    <mergeCell ref="B14:B16"/>
    <mergeCell ref="B17:C17"/>
    <mergeCell ref="B18:C18"/>
    <mergeCell ref="B19:C19"/>
    <mergeCell ref="G14:G16"/>
    <mergeCell ref="B20:C20"/>
    <mergeCell ref="A21:C21"/>
    <mergeCell ref="A23:G23"/>
    <mergeCell ref="A24:G24"/>
    <mergeCell ref="D14:D16"/>
    <mergeCell ref="F14:F16"/>
  </mergeCells>
  <phoneticPr fontId="2"/>
  <printOptions horizontalCentered="1"/>
  <pageMargins left="0.78740157480314965" right="0.78740157480314965" top="0.98425196850393704" bottom="0.98425196850393704" header="0.51181102362204722" footer="0.51181102362204722"/>
  <pageSetup paperSize="9" scale="7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2B1D-FED6-4790-99C5-4D15D447E291}">
  <sheetPr codeName="Sheet11"/>
  <dimension ref="A2:G150"/>
  <sheetViews>
    <sheetView view="pageBreakPreview" zoomScale="80" zoomScaleNormal="85" zoomScaleSheetLayoutView="80" workbookViewId="0"/>
  </sheetViews>
  <sheetFormatPr defaultColWidth="4" defaultRowHeight="13"/>
  <cols>
    <col min="1" max="1" width="17.08984375" style="35" customWidth="1"/>
    <col min="2" max="2" width="6.26953125" style="35" customWidth="1"/>
    <col min="3" max="4" width="15.6328125" style="35" customWidth="1"/>
    <col min="5" max="5" width="6.26953125" style="35" customWidth="1"/>
    <col min="6" max="7" width="15.6328125" style="35" customWidth="1"/>
    <col min="8" max="8" width="1.453125" style="35" customWidth="1"/>
    <col min="9" max="16384" width="4" style="35"/>
  </cols>
  <sheetData>
    <row r="2" spans="1:7">
      <c r="A2" s="35" t="s">
        <v>271</v>
      </c>
      <c r="D2" s="41" t="s">
        <v>136</v>
      </c>
    </row>
    <row r="3" spans="1:7">
      <c r="A3" s="916" t="s">
        <v>137</v>
      </c>
      <c r="B3" s="919" t="s">
        <v>138</v>
      </c>
      <c r="C3" s="920"/>
      <c r="D3" s="921"/>
      <c r="E3" s="919" t="s">
        <v>139</v>
      </c>
      <c r="F3" s="920"/>
      <c r="G3" s="921"/>
    </row>
    <row r="4" spans="1:7">
      <c r="A4" s="917"/>
      <c r="B4" s="922" t="s">
        <v>140</v>
      </c>
      <c r="C4" s="922"/>
      <c r="D4" s="923" t="s">
        <v>141</v>
      </c>
      <c r="E4" s="922" t="s">
        <v>140</v>
      </c>
      <c r="F4" s="922"/>
      <c r="G4" s="923" t="s">
        <v>141</v>
      </c>
    </row>
    <row r="5" spans="1:7" ht="24">
      <c r="A5" s="918"/>
      <c r="B5" s="42" t="s">
        <v>142</v>
      </c>
      <c r="C5" s="379" t="s">
        <v>143</v>
      </c>
      <c r="D5" s="875"/>
      <c r="E5" s="42" t="s">
        <v>142</v>
      </c>
      <c r="F5" s="379" t="s">
        <v>143</v>
      </c>
      <c r="G5" s="875"/>
    </row>
    <row r="6" spans="1:7" ht="36.75" customHeight="1">
      <c r="A6" s="273"/>
      <c r="B6" s="288"/>
      <c r="C6" s="273"/>
      <c r="D6" s="273"/>
      <c r="E6" s="288"/>
      <c r="F6" s="273"/>
      <c r="G6" s="273"/>
    </row>
    <row r="7" spans="1:7" ht="36.75" customHeight="1">
      <c r="A7" s="273"/>
      <c r="B7" s="288"/>
      <c r="C7" s="273"/>
      <c r="D7" s="273"/>
      <c r="E7" s="288"/>
      <c r="F7" s="273"/>
      <c r="G7" s="273"/>
    </row>
    <row r="8" spans="1:7" ht="36.75" customHeight="1">
      <c r="A8" s="273"/>
      <c r="B8" s="288"/>
      <c r="C8" s="273"/>
      <c r="D8" s="273"/>
      <c r="E8" s="288"/>
      <c r="F8" s="273"/>
      <c r="G8" s="273"/>
    </row>
    <row r="9" spans="1:7" ht="36.75" customHeight="1">
      <c r="A9" s="273"/>
      <c r="B9" s="288"/>
      <c r="C9" s="273"/>
      <c r="D9" s="273"/>
      <c r="E9" s="288"/>
      <c r="F9" s="273"/>
      <c r="G9" s="273"/>
    </row>
    <row r="10" spans="1:7" ht="36.75" customHeight="1">
      <c r="A10" s="273"/>
      <c r="B10" s="288"/>
      <c r="C10" s="273"/>
      <c r="D10" s="273"/>
      <c r="E10" s="288"/>
      <c r="F10" s="273"/>
      <c r="G10" s="273"/>
    </row>
    <row r="11" spans="1:7" ht="36.75" customHeight="1">
      <c r="A11" s="273"/>
      <c r="B11" s="288"/>
      <c r="C11" s="273"/>
      <c r="D11" s="273"/>
      <c r="E11" s="288"/>
      <c r="F11" s="273"/>
      <c r="G11" s="273"/>
    </row>
    <row r="12" spans="1:7" ht="36.75" customHeight="1">
      <c r="A12" s="273"/>
      <c r="B12" s="288"/>
      <c r="C12" s="273"/>
      <c r="D12" s="273"/>
      <c r="E12" s="288"/>
      <c r="F12" s="273"/>
      <c r="G12" s="273"/>
    </row>
    <row r="13" spans="1:7" ht="36.75" customHeight="1">
      <c r="A13" s="273"/>
      <c r="B13" s="288"/>
      <c r="C13" s="273"/>
      <c r="D13" s="273"/>
      <c r="E13" s="288"/>
      <c r="F13" s="273"/>
      <c r="G13" s="273"/>
    </row>
    <row r="14" spans="1:7" ht="36.75" customHeight="1">
      <c r="A14" s="273"/>
      <c r="B14" s="288"/>
      <c r="C14" s="273"/>
      <c r="D14" s="273"/>
      <c r="E14" s="288"/>
      <c r="F14" s="273"/>
      <c r="G14" s="273"/>
    </row>
    <row r="15" spans="1:7" ht="36.75" customHeight="1">
      <c r="A15" s="273"/>
      <c r="B15" s="288"/>
      <c r="C15" s="273"/>
      <c r="D15" s="273"/>
      <c r="E15" s="288"/>
      <c r="F15" s="273"/>
      <c r="G15" s="273"/>
    </row>
    <row r="16" spans="1:7" ht="36.75" customHeight="1">
      <c r="A16" s="273"/>
      <c r="B16" s="288"/>
      <c r="C16" s="273"/>
      <c r="D16" s="273"/>
      <c r="E16" s="288"/>
      <c r="F16" s="273"/>
      <c r="G16" s="273"/>
    </row>
    <row r="17" spans="1:7" ht="36.75" customHeight="1">
      <c r="A17" s="273"/>
      <c r="B17" s="288"/>
      <c r="C17" s="273"/>
      <c r="D17" s="273"/>
      <c r="E17" s="288"/>
      <c r="F17" s="273"/>
      <c r="G17" s="273"/>
    </row>
    <row r="18" spans="1:7" ht="36.75" customHeight="1">
      <c r="A18" s="273"/>
      <c r="B18" s="288"/>
      <c r="C18" s="273"/>
      <c r="D18" s="273"/>
      <c r="E18" s="288"/>
      <c r="F18" s="273"/>
      <c r="G18" s="273"/>
    </row>
    <row r="19" spans="1:7" ht="36.75" customHeight="1">
      <c r="A19" s="273"/>
      <c r="B19" s="288"/>
      <c r="C19" s="273"/>
      <c r="D19" s="273"/>
      <c r="E19" s="288"/>
      <c r="F19" s="273"/>
      <c r="G19" s="273"/>
    </row>
    <row r="20" spans="1:7" ht="36.75" customHeight="1">
      <c r="A20" s="273"/>
      <c r="B20" s="288"/>
      <c r="C20" s="273"/>
      <c r="D20" s="273"/>
      <c r="E20" s="288"/>
      <c r="F20" s="273"/>
      <c r="G20" s="273"/>
    </row>
    <row r="21" spans="1:7" ht="36.75" customHeight="1">
      <c r="A21" s="273"/>
      <c r="B21" s="288"/>
      <c r="C21" s="273"/>
      <c r="D21" s="273"/>
      <c r="E21" s="288"/>
      <c r="F21" s="273"/>
      <c r="G21" s="273"/>
    </row>
    <row r="22" spans="1:7" ht="36.75" customHeight="1">
      <c r="A22" s="273"/>
      <c r="B22" s="288"/>
      <c r="C22" s="273"/>
      <c r="D22" s="273"/>
      <c r="E22" s="288"/>
      <c r="F22" s="273"/>
      <c r="G22" s="273"/>
    </row>
    <row r="23" spans="1:7" ht="36.75" customHeight="1">
      <c r="A23" s="273"/>
      <c r="B23" s="288"/>
      <c r="C23" s="273"/>
      <c r="D23" s="273"/>
      <c r="E23" s="288"/>
      <c r="F23" s="273"/>
      <c r="G23" s="273"/>
    </row>
    <row r="24" spans="1:7" ht="36.75" customHeight="1">
      <c r="A24" s="273"/>
      <c r="B24" s="288"/>
      <c r="C24" s="273"/>
      <c r="D24" s="273"/>
      <c r="E24" s="288"/>
      <c r="F24" s="273"/>
      <c r="G24" s="273"/>
    </row>
    <row r="25" spans="1:7" ht="36.75" customHeight="1">
      <c r="A25" s="273"/>
      <c r="B25" s="288"/>
      <c r="C25" s="273"/>
      <c r="D25" s="273"/>
      <c r="E25" s="288"/>
      <c r="F25" s="273"/>
      <c r="G25" s="273"/>
    </row>
    <row r="26" spans="1:7" ht="36.75" customHeight="1">
      <c r="A26" s="273"/>
      <c r="B26" s="288"/>
      <c r="C26" s="273"/>
      <c r="D26" s="273"/>
      <c r="E26" s="288"/>
      <c r="F26" s="273"/>
      <c r="G26" s="273"/>
    </row>
    <row r="27" spans="1:7" ht="36.75" customHeight="1">
      <c r="A27" s="273"/>
      <c r="B27" s="288"/>
      <c r="C27" s="273"/>
      <c r="D27" s="273"/>
      <c r="E27" s="288"/>
      <c r="F27" s="273"/>
      <c r="G27" s="273"/>
    </row>
    <row r="28" spans="1:7" ht="36.75" customHeight="1">
      <c r="A28" s="273"/>
      <c r="B28" s="288"/>
      <c r="C28" s="273"/>
      <c r="D28" s="273"/>
      <c r="E28" s="288"/>
      <c r="F28" s="273"/>
      <c r="G28" s="273"/>
    </row>
    <row r="29" spans="1:7" ht="36.75" customHeight="1">
      <c r="A29" s="273"/>
      <c r="B29" s="288"/>
      <c r="C29" s="273"/>
      <c r="D29" s="273"/>
      <c r="E29" s="288"/>
      <c r="F29" s="273"/>
      <c r="G29" s="273"/>
    </row>
    <row r="30" spans="1:7">
      <c r="A30" s="41"/>
    </row>
    <row r="31" spans="1:7">
      <c r="A31" s="287" t="s">
        <v>429</v>
      </c>
      <c r="B31" s="476"/>
      <c r="C31" s="477"/>
    </row>
    <row r="32" spans="1:7">
      <c r="A32" s="287" t="s">
        <v>434</v>
      </c>
      <c r="B32" s="476"/>
    </row>
    <row r="33" spans="1:3">
      <c r="A33" s="287" t="s">
        <v>443</v>
      </c>
      <c r="B33" s="476"/>
    </row>
    <row r="34" spans="1:3">
      <c r="A34" s="287" t="s">
        <v>444</v>
      </c>
      <c r="B34" s="476"/>
    </row>
    <row r="35" spans="1:3">
      <c r="A35" s="287" t="s">
        <v>266</v>
      </c>
      <c r="B35" s="476"/>
    </row>
    <row r="36" spans="1:3">
      <c r="A36" s="287" t="s">
        <v>1076</v>
      </c>
      <c r="B36" s="476"/>
    </row>
    <row r="37" spans="1:3">
      <c r="A37" s="287" t="s">
        <v>1087</v>
      </c>
      <c r="B37" s="476"/>
    </row>
    <row r="38" spans="1:3">
      <c r="A38" s="287" t="s">
        <v>569</v>
      </c>
      <c r="B38" s="476"/>
    </row>
    <row r="39" spans="1:3">
      <c r="A39" s="287" t="s">
        <v>570</v>
      </c>
    </row>
    <row r="40" spans="1:3">
      <c r="A40" s="287" t="s">
        <v>571</v>
      </c>
    </row>
    <row r="42" spans="1:3" ht="19">
      <c r="A42" s="478" t="s">
        <v>1088</v>
      </c>
      <c r="B42" s="476"/>
      <c r="C42" s="478"/>
    </row>
    <row r="43" spans="1:3" ht="95">
      <c r="A43" s="285" t="s">
        <v>224</v>
      </c>
      <c r="B43" s="285" t="s">
        <v>441</v>
      </c>
      <c r="C43" s="285" t="s">
        <v>225</v>
      </c>
    </row>
    <row r="44" spans="1:3" ht="19">
      <c r="A44" s="320" t="s">
        <v>429</v>
      </c>
      <c r="B44" s="286">
        <v>101</v>
      </c>
      <c r="C44" s="479" t="s">
        <v>572</v>
      </c>
    </row>
    <row r="45" spans="1:3" ht="19">
      <c r="A45" s="321" t="s">
        <v>429</v>
      </c>
      <c r="B45" s="286">
        <v>102</v>
      </c>
      <c r="C45" s="479" t="s">
        <v>573</v>
      </c>
    </row>
    <row r="46" spans="1:3" ht="19">
      <c r="A46" s="321" t="s">
        <v>429</v>
      </c>
      <c r="B46" s="286">
        <v>103</v>
      </c>
      <c r="C46" s="479" t="s">
        <v>574</v>
      </c>
    </row>
    <row r="47" spans="1:3" ht="19">
      <c r="A47" s="321" t="s">
        <v>429</v>
      </c>
      <c r="B47" s="286">
        <v>104</v>
      </c>
      <c r="C47" s="479" t="s">
        <v>575</v>
      </c>
    </row>
    <row r="48" spans="1:3" ht="19">
      <c r="A48" s="321" t="s">
        <v>429</v>
      </c>
      <c r="B48" s="286">
        <v>105</v>
      </c>
      <c r="C48" s="479" t="s">
        <v>576</v>
      </c>
    </row>
    <row r="49" spans="1:3" ht="19">
      <c r="A49" s="321" t="s">
        <v>429</v>
      </c>
      <c r="B49" s="286">
        <v>106</v>
      </c>
      <c r="C49" s="479" t="s">
        <v>577</v>
      </c>
    </row>
    <row r="50" spans="1:3" ht="19">
      <c r="A50" s="321" t="s">
        <v>429</v>
      </c>
      <c r="B50" s="286">
        <v>1061</v>
      </c>
      <c r="C50" s="479" t="s">
        <v>578</v>
      </c>
    </row>
    <row r="51" spans="1:3" ht="19">
      <c r="A51" s="321" t="s">
        <v>579</v>
      </c>
      <c r="B51" s="286">
        <v>1062</v>
      </c>
      <c r="C51" s="479" t="s">
        <v>580</v>
      </c>
    </row>
    <row r="52" spans="1:3" ht="19">
      <c r="A52" s="321" t="s">
        <v>429</v>
      </c>
      <c r="B52" s="286">
        <v>1063</v>
      </c>
      <c r="C52" s="479" t="s">
        <v>581</v>
      </c>
    </row>
    <row r="53" spans="1:3" ht="19">
      <c r="A53" s="321" t="s">
        <v>429</v>
      </c>
      <c r="B53" s="286">
        <v>1064</v>
      </c>
      <c r="C53" s="479" t="s">
        <v>582</v>
      </c>
    </row>
    <row r="54" spans="1:3" ht="19">
      <c r="A54" s="321" t="s">
        <v>429</v>
      </c>
      <c r="B54" s="286">
        <v>1065</v>
      </c>
      <c r="C54" s="479" t="s">
        <v>583</v>
      </c>
    </row>
    <row r="55" spans="1:3" ht="19">
      <c r="A55" s="321" t="s">
        <v>429</v>
      </c>
      <c r="B55" s="286">
        <v>1066</v>
      </c>
      <c r="C55" s="479" t="s">
        <v>584</v>
      </c>
    </row>
    <row r="56" spans="1:3" ht="19">
      <c r="A56" s="321" t="s">
        <v>429</v>
      </c>
      <c r="B56" s="286">
        <v>1067</v>
      </c>
      <c r="C56" s="479" t="s">
        <v>585</v>
      </c>
    </row>
    <row r="57" spans="1:3" ht="19">
      <c r="A57" s="321" t="s">
        <v>429</v>
      </c>
      <c r="B57" s="286">
        <v>1068</v>
      </c>
      <c r="C57" s="479" t="s">
        <v>586</v>
      </c>
    </row>
    <row r="58" spans="1:3" ht="19">
      <c r="A58" s="321" t="s">
        <v>429</v>
      </c>
      <c r="B58" s="286">
        <v>1069</v>
      </c>
      <c r="C58" s="479" t="s">
        <v>587</v>
      </c>
    </row>
    <row r="59" spans="1:3" ht="19">
      <c r="A59" s="321" t="s">
        <v>429</v>
      </c>
      <c r="B59" s="286">
        <v>107</v>
      </c>
      <c r="C59" s="479" t="s">
        <v>588</v>
      </c>
    </row>
    <row r="60" spans="1:3" ht="19">
      <c r="A60" s="321" t="s">
        <v>429</v>
      </c>
      <c r="B60" s="286">
        <v>1071</v>
      </c>
      <c r="C60" s="479" t="s">
        <v>589</v>
      </c>
    </row>
    <row r="61" spans="1:3" ht="19">
      <c r="A61" s="321" t="s">
        <v>429</v>
      </c>
      <c r="B61" s="286">
        <v>1072</v>
      </c>
      <c r="C61" s="480" t="s">
        <v>590</v>
      </c>
    </row>
    <row r="62" spans="1:3" ht="19">
      <c r="A62" s="321" t="s">
        <v>429</v>
      </c>
      <c r="B62" s="286">
        <v>1073</v>
      </c>
      <c r="C62" s="480" t="s">
        <v>591</v>
      </c>
    </row>
    <row r="63" spans="1:3" ht="19">
      <c r="A63" s="321" t="s">
        <v>429</v>
      </c>
      <c r="B63" s="286">
        <v>1074</v>
      </c>
      <c r="C63" s="480" t="s">
        <v>592</v>
      </c>
    </row>
    <row r="64" spans="1:3" ht="19">
      <c r="A64" s="321" t="s">
        <v>429</v>
      </c>
      <c r="B64" s="286">
        <v>1075</v>
      </c>
      <c r="C64" s="480" t="s">
        <v>593</v>
      </c>
    </row>
    <row r="65" spans="1:3" ht="19">
      <c r="A65" s="321" t="s">
        <v>429</v>
      </c>
      <c r="B65" s="286">
        <v>1076</v>
      </c>
      <c r="C65" s="480" t="s">
        <v>594</v>
      </c>
    </row>
    <row r="66" spans="1:3" ht="19">
      <c r="A66" s="321" t="s">
        <v>429</v>
      </c>
      <c r="B66" s="286">
        <v>1077</v>
      </c>
      <c r="C66" s="480" t="s">
        <v>595</v>
      </c>
    </row>
    <row r="67" spans="1:3" ht="19">
      <c r="A67" s="321" t="s">
        <v>429</v>
      </c>
      <c r="B67" s="286">
        <v>1078</v>
      </c>
      <c r="C67" s="480" t="s">
        <v>596</v>
      </c>
    </row>
    <row r="68" spans="1:3" ht="19">
      <c r="A68" s="321" t="s">
        <v>429</v>
      </c>
      <c r="B68" s="286">
        <v>1079</v>
      </c>
      <c r="C68" s="480" t="s">
        <v>597</v>
      </c>
    </row>
    <row r="69" spans="1:3" ht="19">
      <c r="A69" s="321" t="s">
        <v>429</v>
      </c>
      <c r="B69" s="286">
        <v>1080</v>
      </c>
      <c r="C69" s="479" t="s">
        <v>598</v>
      </c>
    </row>
    <row r="70" spans="1:3" ht="19">
      <c r="A70" s="321" t="s">
        <v>429</v>
      </c>
      <c r="B70" s="286">
        <v>108</v>
      </c>
      <c r="C70" s="480" t="s">
        <v>599</v>
      </c>
    </row>
    <row r="71" spans="1:3" ht="19">
      <c r="A71" s="321" t="s">
        <v>429</v>
      </c>
      <c r="B71" s="286">
        <v>109</v>
      </c>
      <c r="C71" s="480" t="s">
        <v>600</v>
      </c>
    </row>
    <row r="72" spans="1:3" ht="19">
      <c r="A72" s="321" t="s">
        <v>429</v>
      </c>
      <c r="B72" s="286">
        <v>110</v>
      </c>
      <c r="C72" s="480" t="s">
        <v>601</v>
      </c>
    </row>
    <row r="73" spans="1:3" ht="19">
      <c r="A73" s="321" t="s">
        <v>429</v>
      </c>
      <c r="B73" s="286">
        <v>111</v>
      </c>
      <c r="C73" s="479" t="s">
        <v>602</v>
      </c>
    </row>
    <row r="74" spans="1:3" ht="19">
      <c r="A74" s="321" t="s">
        <v>429</v>
      </c>
      <c r="B74" s="286">
        <v>112</v>
      </c>
      <c r="C74" s="480" t="s">
        <v>603</v>
      </c>
    </row>
    <row r="75" spans="1:3" ht="19">
      <c r="A75" s="321" t="s">
        <v>429</v>
      </c>
      <c r="B75" s="286">
        <v>113</v>
      </c>
      <c r="C75" s="480" t="s">
        <v>265</v>
      </c>
    </row>
    <row r="76" spans="1:3" ht="19">
      <c r="A76" s="321" t="s">
        <v>429</v>
      </c>
      <c r="B76" s="286">
        <v>1131</v>
      </c>
      <c r="C76" s="480" t="s">
        <v>604</v>
      </c>
    </row>
    <row r="77" spans="1:3" ht="19">
      <c r="A77" s="321" t="s">
        <v>429</v>
      </c>
      <c r="B77" s="286">
        <v>1132</v>
      </c>
      <c r="C77" s="480" t="s">
        <v>605</v>
      </c>
    </row>
    <row r="78" spans="1:3" ht="19">
      <c r="A78" s="321" t="s">
        <v>429</v>
      </c>
      <c r="B78" s="286">
        <v>1133</v>
      </c>
      <c r="C78" s="480" t="s">
        <v>606</v>
      </c>
    </row>
    <row r="79" spans="1:3" ht="19">
      <c r="A79" s="322" t="s">
        <v>429</v>
      </c>
      <c r="B79" s="286">
        <v>114</v>
      </c>
      <c r="C79" s="479" t="s">
        <v>607</v>
      </c>
    </row>
    <row r="80" spans="1:3" ht="19">
      <c r="A80" s="322" t="s">
        <v>429</v>
      </c>
      <c r="B80" s="286">
        <v>115</v>
      </c>
      <c r="C80" s="480" t="s">
        <v>571</v>
      </c>
    </row>
    <row r="81" spans="1:3" ht="19">
      <c r="A81" s="323" t="s">
        <v>434</v>
      </c>
      <c r="B81" s="286">
        <v>201</v>
      </c>
      <c r="C81" s="480" t="s">
        <v>608</v>
      </c>
    </row>
    <row r="82" spans="1:3" ht="19">
      <c r="A82" s="324" t="s">
        <v>434</v>
      </c>
      <c r="B82" s="286">
        <v>202</v>
      </c>
      <c r="C82" s="480" t="s">
        <v>609</v>
      </c>
    </row>
    <row r="83" spans="1:3" ht="19">
      <c r="A83" s="323" t="s">
        <v>442</v>
      </c>
      <c r="B83" s="286">
        <v>203</v>
      </c>
      <c r="C83" s="480" t="s">
        <v>610</v>
      </c>
    </row>
    <row r="84" spans="1:3" ht="19">
      <c r="A84" s="323" t="s">
        <v>442</v>
      </c>
      <c r="B84" s="286">
        <v>2031</v>
      </c>
      <c r="C84" s="479" t="s">
        <v>611</v>
      </c>
    </row>
    <row r="85" spans="1:3" ht="19">
      <c r="A85" s="323" t="s">
        <v>442</v>
      </c>
      <c r="B85" s="286">
        <v>2032</v>
      </c>
      <c r="C85" s="287" t="s">
        <v>612</v>
      </c>
    </row>
    <row r="86" spans="1:3" ht="19">
      <c r="A86" s="323" t="s">
        <v>442</v>
      </c>
      <c r="B86" s="286">
        <v>2033</v>
      </c>
      <c r="C86" s="287" t="s">
        <v>613</v>
      </c>
    </row>
    <row r="87" spans="1:3" ht="19">
      <c r="A87" s="323" t="s">
        <v>442</v>
      </c>
      <c r="B87" s="286">
        <v>2034</v>
      </c>
      <c r="C87" s="287" t="s">
        <v>614</v>
      </c>
    </row>
    <row r="88" spans="1:3" ht="19">
      <c r="A88" s="323" t="s">
        <v>442</v>
      </c>
      <c r="B88" s="286">
        <v>2035</v>
      </c>
      <c r="C88" s="287" t="s">
        <v>615</v>
      </c>
    </row>
    <row r="89" spans="1:3" ht="19">
      <c r="A89" s="323" t="s">
        <v>442</v>
      </c>
      <c r="B89" s="286">
        <v>2036</v>
      </c>
      <c r="C89" s="287" t="s">
        <v>616</v>
      </c>
    </row>
    <row r="90" spans="1:3" ht="19">
      <c r="A90" s="323" t="s">
        <v>442</v>
      </c>
      <c r="B90" s="286">
        <v>2037</v>
      </c>
      <c r="C90" s="287" t="s">
        <v>617</v>
      </c>
    </row>
    <row r="91" spans="1:3" ht="19">
      <c r="A91" s="323" t="s">
        <v>442</v>
      </c>
      <c r="B91" s="286">
        <v>2038</v>
      </c>
      <c r="C91" s="287" t="s">
        <v>618</v>
      </c>
    </row>
    <row r="92" spans="1:3" ht="16.5">
      <c r="A92" s="323" t="s">
        <v>442</v>
      </c>
      <c r="B92" s="287">
        <v>204</v>
      </c>
      <c r="C92" s="287" t="s">
        <v>619</v>
      </c>
    </row>
    <row r="93" spans="1:3" ht="16.5">
      <c r="A93" s="323" t="s">
        <v>442</v>
      </c>
      <c r="B93" s="287">
        <v>205</v>
      </c>
      <c r="C93" s="287" t="s">
        <v>620</v>
      </c>
    </row>
    <row r="94" spans="1:3" ht="16.5">
      <c r="A94" s="323" t="s">
        <v>442</v>
      </c>
      <c r="B94" s="287">
        <v>2051</v>
      </c>
      <c r="C94" s="287" t="s">
        <v>621</v>
      </c>
    </row>
    <row r="95" spans="1:3" ht="16.5">
      <c r="A95" s="323" t="s">
        <v>442</v>
      </c>
      <c r="B95" s="287">
        <v>2052</v>
      </c>
      <c r="C95" s="287" t="s">
        <v>622</v>
      </c>
    </row>
    <row r="96" spans="1:3" ht="16.5">
      <c r="A96" s="323" t="s">
        <v>442</v>
      </c>
      <c r="B96" s="287">
        <v>2053</v>
      </c>
      <c r="C96" s="287" t="s">
        <v>623</v>
      </c>
    </row>
    <row r="97" spans="1:3" ht="16.5">
      <c r="A97" s="323" t="s">
        <v>442</v>
      </c>
      <c r="B97" s="287">
        <v>2054</v>
      </c>
      <c r="C97" s="287" t="s">
        <v>624</v>
      </c>
    </row>
    <row r="98" spans="1:3" ht="16.5">
      <c r="A98" s="323" t="s">
        <v>442</v>
      </c>
      <c r="B98" s="287">
        <v>2055</v>
      </c>
      <c r="C98" s="287" t="s">
        <v>625</v>
      </c>
    </row>
    <row r="99" spans="1:3" ht="16.5">
      <c r="A99" s="323" t="s">
        <v>442</v>
      </c>
      <c r="B99" s="287">
        <v>2056</v>
      </c>
      <c r="C99" s="287" t="s">
        <v>626</v>
      </c>
    </row>
    <row r="100" spans="1:3" ht="16.5">
      <c r="A100" s="323" t="s">
        <v>442</v>
      </c>
      <c r="B100" s="287">
        <v>2057</v>
      </c>
      <c r="C100" s="287" t="s">
        <v>627</v>
      </c>
    </row>
    <row r="101" spans="1:3" ht="16.5">
      <c r="A101" s="323" t="s">
        <v>442</v>
      </c>
      <c r="B101" s="287">
        <v>206</v>
      </c>
      <c r="C101" s="287" t="s">
        <v>263</v>
      </c>
    </row>
    <row r="102" spans="1:3" ht="16.5">
      <c r="A102" s="323" t="s">
        <v>442</v>
      </c>
      <c r="B102" s="287">
        <v>207</v>
      </c>
      <c r="C102" s="287" t="s">
        <v>264</v>
      </c>
    </row>
    <row r="103" spans="1:3" ht="16.5">
      <c r="A103" s="323" t="s">
        <v>442</v>
      </c>
      <c r="B103" s="287">
        <v>208</v>
      </c>
      <c r="C103" s="287" t="s">
        <v>628</v>
      </c>
    </row>
    <row r="104" spans="1:3" ht="16.5">
      <c r="A104" s="323" t="s">
        <v>442</v>
      </c>
      <c r="B104" s="287">
        <v>209</v>
      </c>
      <c r="C104" s="287" t="s">
        <v>629</v>
      </c>
    </row>
    <row r="105" spans="1:3" ht="16.5">
      <c r="A105" s="323" t="s">
        <v>442</v>
      </c>
      <c r="B105" s="287">
        <v>210</v>
      </c>
      <c r="C105" s="287" t="s">
        <v>630</v>
      </c>
    </row>
    <row r="106" spans="1:3" ht="16.5">
      <c r="A106" s="323" t="s">
        <v>442</v>
      </c>
      <c r="B106" s="287">
        <v>211</v>
      </c>
      <c r="C106" s="287" t="s">
        <v>631</v>
      </c>
    </row>
    <row r="107" spans="1:3" ht="16.5">
      <c r="A107" s="323" t="s">
        <v>442</v>
      </c>
      <c r="B107" s="287">
        <v>212</v>
      </c>
      <c r="C107" s="287" t="s">
        <v>433</v>
      </c>
    </row>
    <row r="108" spans="1:3" ht="16.5">
      <c r="A108" s="323" t="s">
        <v>442</v>
      </c>
      <c r="B108" s="287">
        <v>213</v>
      </c>
      <c r="C108" s="287" t="s">
        <v>571</v>
      </c>
    </row>
    <row r="109" spans="1:3" ht="16.5">
      <c r="A109" s="322" t="s">
        <v>443</v>
      </c>
      <c r="B109" s="287">
        <v>301</v>
      </c>
      <c r="C109" s="287" t="s">
        <v>632</v>
      </c>
    </row>
    <row r="110" spans="1:3" ht="16.5">
      <c r="A110" s="322" t="s">
        <v>443</v>
      </c>
      <c r="B110" s="287">
        <v>302</v>
      </c>
      <c r="C110" s="287" t="s">
        <v>633</v>
      </c>
    </row>
    <row r="111" spans="1:3" ht="16.5">
      <c r="A111" s="322" t="s">
        <v>443</v>
      </c>
      <c r="B111" s="287">
        <v>303</v>
      </c>
      <c r="C111" s="287" t="s">
        <v>634</v>
      </c>
    </row>
    <row r="112" spans="1:3" ht="16.5">
      <c r="A112" s="325" t="s">
        <v>443</v>
      </c>
      <c r="B112" s="287">
        <v>304</v>
      </c>
      <c r="C112" s="287" t="s">
        <v>432</v>
      </c>
    </row>
    <row r="113" spans="1:3" ht="16.5">
      <c r="A113" s="322" t="s">
        <v>444</v>
      </c>
      <c r="B113" s="287">
        <v>401</v>
      </c>
      <c r="C113" s="287" t="s">
        <v>635</v>
      </c>
    </row>
    <row r="114" spans="1:3" ht="16.5">
      <c r="A114" s="322" t="s">
        <v>445</v>
      </c>
      <c r="B114" s="287">
        <v>402</v>
      </c>
      <c r="C114" s="287" t="s">
        <v>636</v>
      </c>
    </row>
    <row r="115" spans="1:3" ht="16.5">
      <c r="A115" s="322" t="s">
        <v>445</v>
      </c>
      <c r="B115" s="287">
        <v>403</v>
      </c>
      <c r="C115" s="287" t="s">
        <v>637</v>
      </c>
    </row>
    <row r="116" spans="1:3" ht="16.5">
      <c r="A116" s="322" t="s">
        <v>445</v>
      </c>
      <c r="B116" s="287">
        <v>404</v>
      </c>
      <c r="C116" s="287" t="s">
        <v>638</v>
      </c>
    </row>
    <row r="117" spans="1:3" ht="16.5">
      <c r="A117" s="322" t="s">
        <v>445</v>
      </c>
      <c r="B117" s="287">
        <v>405</v>
      </c>
      <c r="C117" s="287" t="s">
        <v>639</v>
      </c>
    </row>
    <row r="118" spans="1:3" ht="16.5">
      <c r="A118" s="322" t="s">
        <v>445</v>
      </c>
      <c r="B118" s="287">
        <v>406</v>
      </c>
      <c r="C118" s="287" t="s">
        <v>640</v>
      </c>
    </row>
    <row r="119" spans="1:3" ht="16.5">
      <c r="A119" s="325" t="s">
        <v>445</v>
      </c>
      <c r="B119" s="287">
        <v>407</v>
      </c>
      <c r="C119" s="287" t="s">
        <v>432</v>
      </c>
    </row>
    <row r="120" spans="1:3" ht="16.5">
      <c r="A120" s="322" t="s">
        <v>266</v>
      </c>
      <c r="B120" s="287">
        <v>501</v>
      </c>
      <c r="C120" s="287" t="s">
        <v>267</v>
      </c>
    </row>
    <row r="121" spans="1:3" ht="16.5">
      <c r="A121" s="322" t="s">
        <v>266</v>
      </c>
      <c r="B121" s="287">
        <v>502</v>
      </c>
      <c r="C121" s="287" t="s">
        <v>268</v>
      </c>
    </row>
    <row r="122" spans="1:3" ht="16.5">
      <c r="A122" s="322" t="s">
        <v>266</v>
      </c>
      <c r="B122" s="287">
        <v>503</v>
      </c>
      <c r="C122" s="287" t="s">
        <v>269</v>
      </c>
    </row>
    <row r="123" spans="1:3" ht="16.5">
      <c r="A123" s="322" t="s">
        <v>266</v>
      </c>
      <c r="B123" s="287">
        <v>504</v>
      </c>
      <c r="C123" s="287" t="s">
        <v>432</v>
      </c>
    </row>
    <row r="124" spans="1:3" ht="16.5">
      <c r="A124" s="322" t="s">
        <v>1076</v>
      </c>
      <c r="B124" s="287">
        <v>601</v>
      </c>
      <c r="C124" s="287" t="s">
        <v>1089</v>
      </c>
    </row>
    <row r="125" spans="1:3" ht="16.5">
      <c r="A125" s="322" t="s">
        <v>1076</v>
      </c>
      <c r="B125" s="287">
        <v>602</v>
      </c>
      <c r="C125" s="287" t="s">
        <v>1090</v>
      </c>
    </row>
    <row r="126" spans="1:3" ht="16.5">
      <c r="A126" s="322" t="s">
        <v>1076</v>
      </c>
      <c r="B126" s="287">
        <v>603</v>
      </c>
      <c r="C126" s="287" t="s">
        <v>1091</v>
      </c>
    </row>
    <row r="127" spans="1:3" ht="16.5">
      <c r="A127" s="322" t="s">
        <v>1076</v>
      </c>
      <c r="B127" s="287">
        <v>604</v>
      </c>
      <c r="C127" s="287" t="s">
        <v>432</v>
      </c>
    </row>
    <row r="128" spans="1:3" ht="16.5">
      <c r="A128" s="322" t="s">
        <v>1087</v>
      </c>
      <c r="B128" s="287">
        <v>701</v>
      </c>
      <c r="C128" s="287" t="s">
        <v>1092</v>
      </c>
    </row>
    <row r="129" spans="1:3" ht="16.5">
      <c r="A129" s="322" t="s">
        <v>1087</v>
      </c>
      <c r="B129" s="287">
        <v>702</v>
      </c>
      <c r="C129" s="287" t="s">
        <v>1093</v>
      </c>
    </row>
    <row r="130" spans="1:3" ht="16.5">
      <c r="A130" s="322" t="s">
        <v>1087</v>
      </c>
      <c r="B130" s="287">
        <v>703</v>
      </c>
      <c r="C130" s="287" t="s">
        <v>1094</v>
      </c>
    </row>
    <row r="131" spans="1:3" ht="16.5">
      <c r="A131" s="322" t="s">
        <v>1087</v>
      </c>
      <c r="B131" s="287">
        <v>704</v>
      </c>
      <c r="C131" s="287" t="s">
        <v>1095</v>
      </c>
    </row>
    <row r="132" spans="1:3" ht="16.5">
      <c r="A132" s="322" t="s">
        <v>1087</v>
      </c>
      <c r="B132" s="287">
        <v>705</v>
      </c>
      <c r="C132" s="287" t="s">
        <v>432</v>
      </c>
    </row>
    <row r="133" spans="1:3" ht="16.5">
      <c r="A133" s="326" t="s">
        <v>1096</v>
      </c>
      <c r="B133" s="287">
        <v>801</v>
      </c>
      <c r="C133" s="287" t="s">
        <v>641</v>
      </c>
    </row>
    <row r="134" spans="1:3" ht="16.5">
      <c r="A134" s="326" t="s">
        <v>1096</v>
      </c>
      <c r="B134" s="287">
        <v>802</v>
      </c>
      <c r="C134" s="287" t="s">
        <v>642</v>
      </c>
    </row>
    <row r="135" spans="1:3" ht="16.5">
      <c r="A135" s="326" t="s">
        <v>1096</v>
      </c>
      <c r="B135" s="287">
        <v>803</v>
      </c>
      <c r="C135" s="287" t="s">
        <v>643</v>
      </c>
    </row>
    <row r="136" spans="1:3" ht="16.5">
      <c r="A136" s="326" t="s">
        <v>1096</v>
      </c>
      <c r="B136" s="287">
        <v>804</v>
      </c>
      <c r="C136" s="35" t="s">
        <v>644</v>
      </c>
    </row>
    <row r="137" spans="1:3" ht="16.5">
      <c r="A137" s="326" t="s">
        <v>1096</v>
      </c>
      <c r="B137" s="287">
        <v>805</v>
      </c>
      <c r="C137" s="287" t="s">
        <v>645</v>
      </c>
    </row>
    <row r="138" spans="1:3" ht="16.5">
      <c r="A138" s="326" t="s">
        <v>1096</v>
      </c>
      <c r="B138" s="287">
        <v>806</v>
      </c>
      <c r="C138" s="287" t="s">
        <v>1085</v>
      </c>
    </row>
    <row r="139" spans="1:3" ht="16.5">
      <c r="A139" s="327" t="s">
        <v>646</v>
      </c>
      <c r="B139" s="287">
        <v>901</v>
      </c>
      <c r="C139" s="287" t="s">
        <v>647</v>
      </c>
    </row>
    <row r="140" spans="1:3" ht="16.5">
      <c r="A140" s="328" t="s">
        <v>646</v>
      </c>
      <c r="B140" s="287">
        <v>902</v>
      </c>
      <c r="C140" s="287" t="s">
        <v>648</v>
      </c>
    </row>
    <row r="141" spans="1:3" ht="16.5">
      <c r="A141" s="328" t="s">
        <v>646</v>
      </c>
      <c r="B141" s="287">
        <v>903</v>
      </c>
      <c r="C141" s="287" t="s">
        <v>649</v>
      </c>
    </row>
    <row r="142" spans="1:3" ht="16.5">
      <c r="A142" s="328" t="s">
        <v>646</v>
      </c>
      <c r="B142" s="287">
        <v>904</v>
      </c>
      <c r="C142" s="287" t="s">
        <v>1097</v>
      </c>
    </row>
    <row r="143" spans="1:3" ht="16.5">
      <c r="A143" s="328" t="s">
        <v>646</v>
      </c>
      <c r="B143" s="287">
        <v>905</v>
      </c>
      <c r="C143" s="287" t="s">
        <v>650</v>
      </c>
    </row>
    <row r="144" spans="1:3" ht="16.5">
      <c r="A144" s="328" t="s">
        <v>646</v>
      </c>
      <c r="B144" s="287">
        <v>906</v>
      </c>
      <c r="C144" s="287" t="s">
        <v>651</v>
      </c>
    </row>
    <row r="145" spans="1:3" ht="16.5">
      <c r="A145" s="328" t="s">
        <v>646</v>
      </c>
      <c r="B145" s="287">
        <v>907</v>
      </c>
      <c r="C145" s="287" t="s">
        <v>652</v>
      </c>
    </row>
    <row r="146" spans="1:3" ht="16.5">
      <c r="A146" s="328" t="s">
        <v>646</v>
      </c>
      <c r="B146" s="287">
        <v>908</v>
      </c>
      <c r="C146" s="287" t="s">
        <v>653</v>
      </c>
    </row>
    <row r="147" spans="1:3" ht="16.5">
      <c r="A147" s="328" t="s">
        <v>646</v>
      </c>
      <c r="B147" s="287">
        <v>909</v>
      </c>
      <c r="C147" s="287" t="s">
        <v>654</v>
      </c>
    </row>
    <row r="148" spans="1:3" ht="16.5">
      <c r="A148" s="328" t="s">
        <v>646</v>
      </c>
      <c r="B148" s="287">
        <v>910</v>
      </c>
      <c r="C148" s="287" t="s">
        <v>655</v>
      </c>
    </row>
    <row r="149" spans="1:3" ht="16.5">
      <c r="A149" s="328" t="s">
        <v>646</v>
      </c>
      <c r="B149" s="287">
        <v>911</v>
      </c>
      <c r="C149" s="287" t="s">
        <v>656</v>
      </c>
    </row>
    <row r="150" spans="1:3" ht="16.5">
      <c r="A150" s="328" t="s">
        <v>646</v>
      </c>
      <c r="B150" s="287">
        <v>912</v>
      </c>
      <c r="C150" s="287" t="s">
        <v>657</v>
      </c>
    </row>
  </sheetData>
  <sheetProtection password="E4BE" sheet="1" formatCells="0" formatColumns="0" formatRows="0"/>
  <mergeCells count="7">
    <mergeCell ref="A3:A5"/>
    <mergeCell ref="E3:G3"/>
    <mergeCell ref="E4:F4"/>
    <mergeCell ref="B4:C4"/>
    <mergeCell ref="B3:D3"/>
    <mergeCell ref="D4:D5"/>
    <mergeCell ref="G4:G5"/>
  </mergeCells>
  <phoneticPr fontId="2"/>
  <dataValidations count="2">
    <dataValidation type="list" allowBlank="1" showInputMessage="1" showErrorMessage="1" sqref="A6:A29" xr:uid="{CA84A1EA-5B4B-419C-B615-E9530963B19E}">
      <formula1>$A$31:$A$40</formula1>
    </dataValidation>
    <dataValidation type="list" allowBlank="1" showInputMessage="1" showErrorMessage="1" sqref="B6:B29 E6:E29" xr:uid="{5E6E7C11-2907-421D-9B7E-5727B347C7FF}">
      <formula1>$B$44:$B$150</formula1>
    </dataValidation>
  </dataValidations>
  <printOptions horizontalCentered="1"/>
  <pageMargins left="0.59055118110236227" right="0.39370078740157483" top="0.98425196850393704" bottom="0.78740157480314965" header="0.51181102362204722" footer="0.51181102362204722"/>
  <pageSetup paperSize="9" scale="76"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F937-62FB-4451-BFB0-7190D7871180}">
  <sheetPr codeName="Sheet29"/>
  <dimension ref="A1:D110"/>
  <sheetViews>
    <sheetView view="pageBreakPreview" zoomScale="80" zoomScaleNormal="75" zoomScaleSheetLayoutView="80" workbookViewId="0"/>
  </sheetViews>
  <sheetFormatPr defaultRowHeight="13"/>
  <cols>
    <col min="1" max="1" width="7.6328125" customWidth="1"/>
    <col min="2" max="2" width="28.08984375" customWidth="1"/>
    <col min="3" max="3" width="98.26953125" customWidth="1"/>
  </cols>
  <sheetData>
    <row r="1" spans="1:4" ht="27.75" customHeight="1">
      <c r="A1" s="330"/>
      <c r="B1" s="331" t="s">
        <v>658</v>
      </c>
      <c r="C1" s="332"/>
      <c r="D1" s="332"/>
    </row>
    <row r="2" spans="1:4">
      <c r="A2" s="330"/>
      <c r="B2" s="330"/>
      <c r="C2" s="332"/>
      <c r="D2" s="332"/>
    </row>
    <row r="3" spans="1:4" ht="49.5">
      <c r="A3" s="333" t="s">
        <v>441</v>
      </c>
      <c r="B3" s="334" t="s">
        <v>224</v>
      </c>
      <c r="C3" s="334" t="s">
        <v>225</v>
      </c>
      <c r="D3" s="332"/>
    </row>
    <row r="4" spans="1:4" ht="45.75" customHeight="1">
      <c r="A4" s="335">
        <v>101</v>
      </c>
      <c r="B4" s="336" t="s">
        <v>429</v>
      </c>
      <c r="C4" s="337" t="s">
        <v>659</v>
      </c>
      <c r="D4" s="338"/>
    </row>
    <row r="5" spans="1:4" ht="38.25" customHeight="1">
      <c r="A5" s="335">
        <v>102</v>
      </c>
      <c r="B5" s="339" t="s">
        <v>429</v>
      </c>
      <c r="C5" s="337" t="s">
        <v>660</v>
      </c>
      <c r="D5" s="338"/>
    </row>
    <row r="6" spans="1:4" ht="41.25" customHeight="1">
      <c r="A6" s="335">
        <v>103</v>
      </c>
      <c r="B6" s="339" t="s">
        <v>429</v>
      </c>
      <c r="C6" s="337" t="s">
        <v>574</v>
      </c>
      <c r="D6" s="338"/>
    </row>
    <row r="7" spans="1:4" ht="24" customHeight="1">
      <c r="A7" s="335">
        <v>104</v>
      </c>
      <c r="B7" s="339" t="s">
        <v>429</v>
      </c>
      <c r="C7" s="337" t="s">
        <v>431</v>
      </c>
      <c r="D7" s="338"/>
    </row>
    <row r="8" spans="1:4" ht="42.75" customHeight="1">
      <c r="A8" s="335">
        <v>105</v>
      </c>
      <c r="B8" s="339" t="s">
        <v>429</v>
      </c>
      <c r="C8" s="337" t="s">
        <v>661</v>
      </c>
      <c r="D8" s="338"/>
    </row>
    <row r="9" spans="1:4" ht="27.75" customHeight="1">
      <c r="A9" s="335">
        <v>106</v>
      </c>
      <c r="B9" s="339" t="s">
        <v>429</v>
      </c>
      <c r="C9" s="337" t="s">
        <v>430</v>
      </c>
      <c r="D9" s="338"/>
    </row>
    <row r="10" spans="1:4" ht="42.75" customHeight="1">
      <c r="A10" s="335">
        <v>1061</v>
      </c>
      <c r="B10" s="339" t="s">
        <v>429</v>
      </c>
      <c r="C10" s="337" t="s">
        <v>578</v>
      </c>
      <c r="D10" s="340"/>
    </row>
    <row r="11" spans="1:4" ht="26.25" customHeight="1">
      <c r="A11" s="335">
        <v>1062</v>
      </c>
      <c r="B11" s="339" t="s">
        <v>579</v>
      </c>
      <c r="C11" s="337" t="s">
        <v>580</v>
      </c>
      <c r="D11" s="340"/>
    </row>
    <row r="12" spans="1:4" ht="26.25" customHeight="1">
      <c r="A12" s="335">
        <v>1063</v>
      </c>
      <c r="B12" s="339" t="s">
        <v>429</v>
      </c>
      <c r="C12" s="337" t="s">
        <v>581</v>
      </c>
      <c r="D12" s="340"/>
    </row>
    <row r="13" spans="1:4" ht="27.75" customHeight="1">
      <c r="A13" s="335">
        <v>1064</v>
      </c>
      <c r="B13" s="339" t="s">
        <v>429</v>
      </c>
      <c r="C13" s="337" t="s">
        <v>582</v>
      </c>
      <c r="D13" s="340"/>
    </row>
    <row r="14" spans="1:4" ht="42.75" customHeight="1">
      <c r="A14" s="335">
        <v>1065</v>
      </c>
      <c r="B14" s="339" t="s">
        <v>429</v>
      </c>
      <c r="C14" s="337" t="s">
        <v>583</v>
      </c>
      <c r="D14" s="340"/>
    </row>
    <row r="15" spans="1:4" ht="36" customHeight="1">
      <c r="A15" s="335">
        <v>1066</v>
      </c>
      <c r="B15" s="339" t="s">
        <v>429</v>
      </c>
      <c r="C15" s="337" t="s">
        <v>584</v>
      </c>
      <c r="D15" s="340"/>
    </row>
    <row r="16" spans="1:4" ht="63.75" customHeight="1">
      <c r="A16" s="335">
        <v>1067</v>
      </c>
      <c r="B16" s="339" t="s">
        <v>429</v>
      </c>
      <c r="C16" s="337" t="s">
        <v>585</v>
      </c>
      <c r="D16" s="340"/>
    </row>
    <row r="17" spans="1:4" ht="41.25" customHeight="1">
      <c r="A17" s="335">
        <v>1068</v>
      </c>
      <c r="B17" s="339" t="s">
        <v>429</v>
      </c>
      <c r="C17" s="337" t="s">
        <v>586</v>
      </c>
      <c r="D17" s="340"/>
    </row>
    <row r="18" spans="1:4" ht="24.75" customHeight="1">
      <c r="A18" s="335">
        <v>1069</v>
      </c>
      <c r="B18" s="339" t="s">
        <v>429</v>
      </c>
      <c r="C18" s="337" t="s">
        <v>587</v>
      </c>
      <c r="D18" s="340"/>
    </row>
    <row r="19" spans="1:4" ht="24" customHeight="1">
      <c r="A19" s="335">
        <v>107</v>
      </c>
      <c r="B19" s="339" t="s">
        <v>429</v>
      </c>
      <c r="C19" s="337" t="s">
        <v>662</v>
      </c>
      <c r="D19" s="338"/>
    </row>
    <row r="20" spans="1:4" ht="43.5" customHeight="1">
      <c r="A20" s="335">
        <v>1071</v>
      </c>
      <c r="B20" s="339"/>
      <c r="C20" s="337" t="s">
        <v>663</v>
      </c>
      <c r="D20" s="341"/>
    </row>
    <row r="21" spans="1:4" ht="41.25" customHeight="1">
      <c r="A21" s="335">
        <v>1072</v>
      </c>
      <c r="B21" s="339"/>
      <c r="C21" s="337" t="s">
        <v>590</v>
      </c>
      <c r="D21" s="340"/>
    </row>
    <row r="22" spans="1:4" ht="22.5" customHeight="1">
      <c r="A22" s="335">
        <v>1073</v>
      </c>
      <c r="B22" s="339"/>
      <c r="C22" s="337" t="s">
        <v>591</v>
      </c>
      <c r="D22" s="340"/>
    </row>
    <row r="23" spans="1:4" ht="24" customHeight="1">
      <c r="A23" s="335">
        <v>1074</v>
      </c>
      <c r="B23" s="339"/>
      <c r="C23" s="337" t="s">
        <v>592</v>
      </c>
      <c r="D23" s="340"/>
    </row>
    <row r="24" spans="1:4" ht="46.5" customHeight="1">
      <c r="A24" s="335">
        <v>1075</v>
      </c>
      <c r="B24" s="339"/>
      <c r="C24" s="337" t="s">
        <v>593</v>
      </c>
      <c r="D24" s="340"/>
    </row>
    <row r="25" spans="1:4" ht="24.75" customHeight="1">
      <c r="A25" s="335">
        <v>1076</v>
      </c>
      <c r="B25" s="339"/>
      <c r="C25" s="337" t="s">
        <v>594</v>
      </c>
      <c r="D25" s="340"/>
    </row>
    <row r="26" spans="1:4" ht="45" customHeight="1">
      <c r="A26" s="335">
        <v>1077</v>
      </c>
      <c r="B26" s="339"/>
      <c r="C26" s="337" t="s">
        <v>595</v>
      </c>
      <c r="D26" s="340"/>
    </row>
    <row r="27" spans="1:4" ht="30" customHeight="1">
      <c r="A27" s="335">
        <v>1078</v>
      </c>
      <c r="B27" s="339"/>
      <c r="C27" s="337" t="s">
        <v>596</v>
      </c>
      <c r="D27" s="340"/>
    </row>
    <row r="28" spans="1:4" ht="28.5" customHeight="1">
      <c r="A28" s="335">
        <v>1079</v>
      </c>
      <c r="B28" s="339"/>
      <c r="C28" s="337" t="s">
        <v>597</v>
      </c>
      <c r="D28" s="340"/>
    </row>
    <row r="29" spans="1:4" ht="24.75" customHeight="1">
      <c r="A29" s="335">
        <v>1080</v>
      </c>
      <c r="B29" s="339"/>
      <c r="C29" s="337" t="s">
        <v>598</v>
      </c>
      <c r="D29" s="340"/>
    </row>
    <row r="30" spans="1:4" ht="39.75" customHeight="1">
      <c r="A30" s="335">
        <v>108</v>
      </c>
      <c r="B30" s="339"/>
      <c r="C30" s="337" t="s">
        <v>664</v>
      </c>
      <c r="D30" s="338"/>
    </row>
    <row r="31" spans="1:4" ht="42.75" customHeight="1">
      <c r="A31" s="335">
        <v>109</v>
      </c>
      <c r="B31" s="339"/>
      <c r="C31" s="337" t="s">
        <v>665</v>
      </c>
      <c r="D31" s="338"/>
    </row>
    <row r="32" spans="1:4" ht="45" customHeight="1">
      <c r="A32" s="335">
        <v>110</v>
      </c>
      <c r="B32" s="339"/>
      <c r="C32" s="337" t="s">
        <v>666</v>
      </c>
      <c r="D32" s="338"/>
    </row>
    <row r="33" spans="1:4" ht="26.25" customHeight="1">
      <c r="A33" s="335">
        <v>111</v>
      </c>
      <c r="B33" s="339"/>
      <c r="C33" s="337" t="s">
        <v>667</v>
      </c>
      <c r="D33" s="338"/>
    </row>
    <row r="34" spans="1:4" ht="46.5" customHeight="1">
      <c r="A34" s="335">
        <v>112</v>
      </c>
      <c r="B34" s="339"/>
      <c r="C34" s="337" t="s">
        <v>668</v>
      </c>
      <c r="D34" s="338"/>
    </row>
    <row r="35" spans="1:4" ht="24" customHeight="1">
      <c r="A35" s="335">
        <v>113</v>
      </c>
      <c r="B35" s="339"/>
      <c r="C35" s="337" t="s">
        <v>669</v>
      </c>
      <c r="D35" s="338"/>
    </row>
    <row r="36" spans="1:4" ht="26.25" customHeight="1">
      <c r="A36" s="335">
        <v>1131</v>
      </c>
      <c r="B36" s="339"/>
      <c r="C36" s="337" t="s">
        <v>604</v>
      </c>
      <c r="D36" s="340"/>
    </row>
    <row r="37" spans="1:4" ht="27.75" customHeight="1">
      <c r="A37" s="335">
        <v>1132</v>
      </c>
      <c r="B37" s="339"/>
      <c r="C37" s="337" t="s">
        <v>605</v>
      </c>
      <c r="D37" s="340"/>
    </row>
    <row r="38" spans="1:4" ht="21" customHeight="1">
      <c r="A38" s="335">
        <v>1133</v>
      </c>
      <c r="B38" s="339"/>
      <c r="C38" s="337" t="s">
        <v>606</v>
      </c>
      <c r="D38" s="340"/>
    </row>
    <row r="39" spans="1:4" ht="45" customHeight="1">
      <c r="A39" s="335">
        <v>114</v>
      </c>
      <c r="B39" s="339"/>
      <c r="C39" s="337" t="s">
        <v>607</v>
      </c>
      <c r="D39" s="342"/>
    </row>
    <row r="40" spans="1:4" ht="24.75" customHeight="1">
      <c r="A40" s="335">
        <v>115</v>
      </c>
      <c r="B40" s="343"/>
      <c r="C40" s="337" t="s">
        <v>571</v>
      </c>
      <c r="D40" s="342"/>
    </row>
    <row r="41" spans="1:4" ht="45" customHeight="1">
      <c r="A41" s="335">
        <v>201</v>
      </c>
      <c r="B41" s="924" t="s">
        <v>434</v>
      </c>
      <c r="C41" s="337" t="s">
        <v>670</v>
      </c>
      <c r="D41" s="342"/>
    </row>
    <row r="42" spans="1:4" ht="26.25" customHeight="1">
      <c r="A42" s="335">
        <v>202</v>
      </c>
      <c r="B42" s="925"/>
      <c r="C42" s="337" t="s">
        <v>609</v>
      </c>
      <c r="D42" s="344"/>
    </row>
    <row r="43" spans="1:4" ht="28.5" customHeight="1">
      <c r="A43" s="335">
        <v>203</v>
      </c>
      <c r="B43" s="925"/>
      <c r="C43" s="345" t="s">
        <v>671</v>
      </c>
      <c r="D43" s="344"/>
    </row>
    <row r="44" spans="1:4" ht="30" customHeight="1">
      <c r="A44" s="335">
        <v>2031</v>
      </c>
      <c r="B44" s="346" t="s">
        <v>442</v>
      </c>
      <c r="C44" s="345" t="s">
        <v>611</v>
      </c>
      <c r="D44" s="347"/>
    </row>
    <row r="45" spans="1:4" ht="26.25" customHeight="1">
      <c r="A45" s="335">
        <v>2032</v>
      </c>
      <c r="B45" s="346" t="s">
        <v>442</v>
      </c>
      <c r="C45" s="345" t="s">
        <v>612</v>
      </c>
      <c r="D45" s="348"/>
    </row>
    <row r="46" spans="1:4" ht="41.25" customHeight="1">
      <c r="A46" s="335">
        <v>2033</v>
      </c>
      <c r="B46" s="346" t="s">
        <v>442</v>
      </c>
      <c r="C46" s="345" t="s">
        <v>613</v>
      </c>
      <c r="D46" s="347"/>
    </row>
    <row r="47" spans="1:4" ht="24" customHeight="1">
      <c r="A47" s="335">
        <v>2034</v>
      </c>
      <c r="B47" s="346" t="s">
        <v>442</v>
      </c>
      <c r="C47" s="345" t="s">
        <v>614</v>
      </c>
      <c r="D47" s="347"/>
    </row>
    <row r="48" spans="1:4" ht="43.5" customHeight="1">
      <c r="A48" s="335">
        <v>2035</v>
      </c>
      <c r="B48" s="346" t="s">
        <v>442</v>
      </c>
      <c r="C48" s="345" t="s">
        <v>615</v>
      </c>
      <c r="D48" s="347"/>
    </row>
    <row r="49" spans="1:4" ht="41.25" customHeight="1">
      <c r="A49" s="335">
        <v>2036</v>
      </c>
      <c r="B49" s="346" t="s">
        <v>442</v>
      </c>
      <c r="C49" s="345" t="s">
        <v>616</v>
      </c>
      <c r="D49" s="347"/>
    </row>
    <row r="50" spans="1:4" ht="41.25" customHeight="1">
      <c r="A50" s="335">
        <v>2037</v>
      </c>
      <c r="B50" s="346" t="s">
        <v>442</v>
      </c>
      <c r="C50" s="345" t="s">
        <v>672</v>
      </c>
      <c r="D50" s="349"/>
    </row>
    <row r="51" spans="1:4" ht="28.5" customHeight="1">
      <c r="A51" s="335">
        <v>2038</v>
      </c>
      <c r="B51" s="346" t="s">
        <v>442</v>
      </c>
      <c r="C51" s="337" t="s">
        <v>618</v>
      </c>
      <c r="D51" s="348"/>
    </row>
    <row r="52" spans="1:4" ht="41.25" customHeight="1">
      <c r="A52" s="335">
        <v>204</v>
      </c>
      <c r="B52" s="346"/>
      <c r="C52" s="337" t="s">
        <v>673</v>
      </c>
      <c r="D52" s="350"/>
    </row>
    <row r="53" spans="1:4" ht="24" customHeight="1">
      <c r="A53" s="335">
        <v>205</v>
      </c>
      <c r="B53" s="346"/>
      <c r="C53" s="337" t="s">
        <v>674</v>
      </c>
      <c r="D53" s="344"/>
    </row>
    <row r="54" spans="1:4" ht="24.75" customHeight="1">
      <c r="A54" s="335">
        <v>2051</v>
      </c>
      <c r="B54" s="346"/>
      <c r="C54" s="337" t="s">
        <v>621</v>
      </c>
      <c r="D54" s="351"/>
    </row>
    <row r="55" spans="1:4" ht="27.75" customHeight="1">
      <c r="A55" s="335">
        <v>2052</v>
      </c>
      <c r="B55" s="346"/>
      <c r="C55" s="337" t="s">
        <v>675</v>
      </c>
      <c r="D55" s="352"/>
    </row>
    <row r="56" spans="1:4" ht="31.5" customHeight="1">
      <c r="A56" s="335">
        <v>2053</v>
      </c>
      <c r="B56" s="346"/>
      <c r="C56" s="337" t="s">
        <v>676</v>
      </c>
      <c r="D56" s="352"/>
    </row>
    <row r="57" spans="1:4" ht="47.25" customHeight="1">
      <c r="A57" s="335">
        <v>2054</v>
      </c>
      <c r="B57" s="346"/>
      <c r="C57" s="337" t="s">
        <v>624</v>
      </c>
      <c r="D57" s="347"/>
    </row>
    <row r="58" spans="1:4" ht="39.75" customHeight="1">
      <c r="A58" s="335">
        <v>2055</v>
      </c>
      <c r="B58" s="346"/>
      <c r="C58" s="337" t="s">
        <v>625</v>
      </c>
      <c r="D58" s="347"/>
    </row>
    <row r="59" spans="1:4" ht="26.25" customHeight="1">
      <c r="A59" s="335">
        <v>2056</v>
      </c>
      <c r="B59" s="346"/>
      <c r="C59" s="337" t="s">
        <v>677</v>
      </c>
      <c r="D59" s="349"/>
    </row>
    <row r="60" spans="1:4" ht="33.75" customHeight="1">
      <c r="A60" s="335">
        <v>2057</v>
      </c>
      <c r="B60" s="346"/>
      <c r="C60" s="337" t="s">
        <v>627</v>
      </c>
      <c r="D60" s="351"/>
    </row>
    <row r="61" spans="1:4" ht="28.5" customHeight="1">
      <c r="A61" s="335">
        <v>206</v>
      </c>
      <c r="B61" s="346"/>
      <c r="C61" s="337" t="s">
        <v>678</v>
      </c>
      <c r="D61" s="344"/>
    </row>
    <row r="62" spans="1:4" ht="24" customHeight="1">
      <c r="A62" s="335">
        <v>207</v>
      </c>
      <c r="B62" s="346"/>
      <c r="C62" s="337" t="s">
        <v>679</v>
      </c>
      <c r="D62" s="344"/>
    </row>
    <row r="63" spans="1:4" ht="46.5" customHeight="1">
      <c r="A63" s="335">
        <v>208</v>
      </c>
      <c r="B63" s="346"/>
      <c r="C63" s="337" t="s">
        <v>680</v>
      </c>
      <c r="D63" s="344"/>
    </row>
    <row r="64" spans="1:4" ht="28.5" customHeight="1">
      <c r="A64" s="335">
        <v>209</v>
      </c>
      <c r="B64" s="346"/>
      <c r="C64" s="337" t="s">
        <v>681</v>
      </c>
      <c r="D64" s="344"/>
    </row>
    <row r="65" spans="1:4" ht="39" customHeight="1">
      <c r="A65" s="335">
        <v>210</v>
      </c>
      <c r="B65" s="346"/>
      <c r="C65" s="337" t="s">
        <v>682</v>
      </c>
      <c r="D65" s="344"/>
    </row>
    <row r="66" spans="1:4" ht="37.5" customHeight="1">
      <c r="A66" s="335">
        <v>211</v>
      </c>
      <c r="B66" s="346"/>
      <c r="C66" s="337" t="s">
        <v>683</v>
      </c>
      <c r="D66" s="347"/>
    </row>
    <row r="67" spans="1:4" ht="28.5" customHeight="1">
      <c r="A67" s="335">
        <v>212</v>
      </c>
      <c r="B67" s="346"/>
      <c r="C67" s="337" t="s">
        <v>684</v>
      </c>
      <c r="D67" s="347"/>
    </row>
    <row r="68" spans="1:4" ht="24" customHeight="1">
      <c r="A68" s="335">
        <v>213</v>
      </c>
      <c r="B68" s="353"/>
      <c r="C68" s="337" t="s">
        <v>571</v>
      </c>
      <c r="D68" s="347"/>
    </row>
    <row r="69" spans="1:4" ht="41.25" customHeight="1">
      <c r="A69" s="335">
        <v>301</v>
      </c>
      <c r="B69" s="926" t="s">
        <v>443</v>
      </c>
      <c r="C69" s="345" t="s">
        <v>685</v>
      </c>
      <c r="D69" s="338"/>
    </row>
    <row r="70" spans="1:4" ht="42.75" customHeight="1">
      <c r="A70" s="335">
        <v>302</v>
      </c>
      <c r="B70" s="927"/>
      <c r="C70" s="345" t="s">
        <v>686</v>
      </c>
      <c r="D70" s="338"/>
    </row>
    <row r="71" spans="1:4" ht="41.25" customHeight="1">
      <c r="A71" s="335">
        <v>303</v>
      </c>
      <c r="B71" s="354" t="s">
        <v>443</v>
      </c>
      <c r="C71" s="345" t="s">
        <v>687</v>
      </c>
      <c r="D71" s="342"/>
    </row>
    <row r="72" spans="1:4" ht="28.5" customHeight="1">
      <c r="A72" s="335">
        <v>304</v>
      </c>
      <c r="B72" s="355" t="s">
        <v>443</v>
      </c>
      <c r="C72" s="337" t="s">
        <v>432</v>
      </c>
      <c r="D72" s="332"/>
    </row>
    <row r="73" spans="1:4" ht="54" customHeight="1">
      <c r="A73" s="335">
        <v>401</v>
      </c>
      <c r="B73" s="926" t="s">
        <v>444</v>
      </c>
      <c r="C73" s="356" t="s">
        <v>688</v>
      </c>
      <c r="D73" s="357"/>
    </row>
    <row r="74" spans="1:4" ht="39.75" customHeight="1">
      <c r="A74" s="335">
        <v>402</v>
      </c>
      <c r="B74" s="927"/>
      <c r="C74" s="345" t="s">
        <v>446</v>
      </c>
      <c r="D74" s="357"/>
    </row>
    <row r="75" spans="1:4" ht="24" customHeight="1">
      <c r="A75" s="335">
        <v>403</v>
      </c>
      <c r="B75" s="354" t="s">
        <v>445</v>
      </c>
      <c r="C75" s="345" t="s">
        <v>447</v>
      </c>
      <c r="D75" s="342"/>
    </row>
    <row r="76" spans="1:4" ht="26.25" customHeight="1">
      <c r="A76" s="335">
        <v>404</v>
      </c>
      <c r="B76" s="354" t="s">
        <v>445</v>
      </c>
      <c r="C76" s="345" t="s">
        <v>448</v>
      </c>
      <c r="D76" s="332"/>
    </row>
    <row r="77" spans="1:4" ht="26.25" customHeight="1">
      <c r="A77" s="335">
        <v>405</v>
      </c>
      <c r="B77" s="354"/>
      <c r="C77" s="471" t="s">
        <v>639</v>
      </c>
      <c r="D77" s="332"/>
    </row>
    <row r="78" spans="1:4" ht="37.5" customHeight="1">
      <c r="A78" s="335">
        <v>406</v>
      </c>
      <c r="B78" s="354" t="s">
        <v>445</v>
      </c>
      <c r="C78" s="345" t="s">
        <v>640</v>
      </c>
      <c r="D78" s="332"/>
    </row>
    <row r="79" spans="1:4" ht="24.75" customHeight="1">
      <c r="A79" s="335">
        <v>407</v>
      </c>
      <c r="B79" s="355" t="s">
        <v>445</v>
      </c>
      <c r="C79" s="337" t="s">
        <v>432</v>
      </c>
      <c r="D79" s="332"/>
    </row>
    <row r="80" spans="1:4" ht="30" customHeight="1">
      <c r="A80" s="335">
        <v>501</v>
      </c>
      <c r="B80" s="926" t="s">
        <v>689</v>
      </c>
      <c r="C80" s="345" t="s">
        <v>267</v>
      </c>
      <c r="D80" s="332"/>
    </row>
    <row r="81" spans="1:4" ht="24" customHeight="1">
      <c r="A81" s="335">
        <v>502</v>
      </c>
      <c r="B81" s="927"/>
      <c r="C81" s="345" t="s">
        <v>268</v>
      </c>
      <c r="D81" s="332"/>
    </row>
    <row r="82" spans="1:4" ht="24.75" customHeight="1">
      <c r="A82" s="335">
        <v>503</v>
      </c>
      <c r="B82" s="354" t="s">
        <v>266</v>
      </c>
      <c r="C82" s="345" t="s">
        <v>269</v>
      </c>
      <c r="D82" s="332"/>
    </row>
    <row r="83" spans="1:4" ht="24.75" customHeight="1">
      <c r="A83" s="335">
        <v>504</v>
      </c>
      <c r="B83" s="355" t="s">
        <v>266</v>
      </c>
      <c r="C83" s="337" t="s">
        <v>432</v>
      </c>
      <c r="D83" s="332"/>
    </row>
    <row r="84" spans="1:4" ht="42.75" customHeight="1">
      <c r="A84" s="335">
        <v>601</v>
      </c>
      <c r="B84" s="472" t="s">
        <v>1076</v>
      </c>
      <c r="C84" s="337" t="s">
        <v>1077</v>
      </c>
      <c r="D84" s="332"/>
    </row>
    <row r="85" spans="1:4" ht="24.75" customHeight="1">
      <c r="A85" s="335">
        <v>602</v>
      </c>
      <c r="B85" s="354"/>
      <c r="C85" s="337" t="s">
        <v>1078</v>
      </c>
      <c r="D85" s="332"/>
    </row>
    <row r="86" spans="1:4" ht="24.75" customHeight="1">
      <c r="A86" s="335">
        <v>603</v>
      </c>
      <c r="B86" s="354"/>
      <c r="C86" s="337" t="s">
        <v>1079</v>
      </c>
      <c r="D86" s="332"/>
    </row>
    <row r="87" spans="1:4" ht="24.75" customHeight="1">
      <c r="A87" s="335">
        <v>604</v>
      </c>
      <c r="B87" s="354"/>
      <c r="C87" s="337" t="s">
        <v>432</v>
      </c>
      <c r="D87" s="332"/>
    </row>
    <row r="88" spans="1:4" ht="37.5" customHeight="1">
      <c r="A88" s="335">
        <v>701</v>
      </c>
      <c r="B88" s="473" t="s">
        <v>1080</v>
      </c>
      <c r="C88" s="337" t="s">
        <v>1081</v>
      </c>
      <c r="D88" s="332"/>
    </row>
    <row r="89" spans="1:4" ht="24.75" customHeight="1">
      <c r="A89" s="335">
        <v>702</v>
      </c>
      <c r="B89" s="354"/>
      <c r="C89" s="337" t="s">
        <v>1082</v>
      </c>
      <c r="D89" s="332"/>
    </row>
    <row r="90" spans="1:4" ht="24.75" customHeight="1">
      <c r="A90" s="335">
        <v>703</v>
      </c>
      <c r="B90" s="354"/>
      <c r="C90" s="337" t="s">
        <v>1083</v>
      </c>
      <c r="D90" s="332"/>
    </row>
    <row r="91" spans="1:4" ht="24.75" customHeight="1">
      <c r="A91" s="335">
        <v>704</v>
      </c>
      <c r="B91" s="354"/>
      <c r="C91" s="337" t="s">
        <v>1084</v>
      </c>
      <c r="D91" s="332"/>
    </row>
    <row r="92" spans="1:4" ht="24.75" customHeight="1">
      <c r="A92" s="335">
        <v>705</v>
      </c>
      <c r="B92" s="354"/>
      <c r="C92" s="337" t="s">
        <v>432</v>
      </c>
      <c r="D92" s="332"/>
    </row>
    <row r="93" spans="1:4" ht="29.25" customHeight="1">
      <c r="A93" s="335">
        <v>801</v>
      </c>
      <c r="B93" s="926" t="s">
        <v>1096</v>
      </c>
      <c r="C93" s="356" t="s">
        <v>690</v>
      </c>
      <c r="D93" s="332"/>
    </row>
    <row r="94" spans="1:4" ht="31.5" customHeight="1">
      <c r="A94" s="335">
        <v>802</v>
      </c>
      <c r="B94" s="927"/>
      <c r="C94" s="356" t="s">
        <v>691</v>
      </c>
      <c r="D94" s="332"/>
    </row>
    <row r="95" spans="1:4" ht="63.75" customHeight="1">
      <c r="A95" s="335">
        <v>803</v>
      </c>
      <c r="B95" s="927"/>
      <c r="C95" s="356" t="s">
        <v>692</v>
      </c>
      <c r="D95" s="332"/>
    </row>
    <row r="96" spans="1:4" ht="35.25" customHeight="1">
      <c r="A96" s="335">
        <v>804</v>
      </c>
      <c r="B96" s="927"/>
      <c r="C96" s="356" t="s">
        <v>644</v>
      </c>
      <c r="D96" s="332"/>
    </row>
    <row r="97" spans="1:4" ht="32.25" customHeight="1">
      <c r="A97" s="335">
        <v>805</v>
      </c>
      <c r="B97" s="927"/>
      <c r="C97" s="356" t="s">
        <v>693</v>
      </c>
      <c r="D97" s="332"/>
    </row>
    <row r="98" spans="1:4" ht="28.5" customHeight="1">
      <c r="A98" s="335">
        <v>806</v>
      </c>
      <c r="B98" s="928"/>
      <c r="C98" s="474" t="s">
        <v>1085</v>
      </c>
      <c r="D98" s="332"/>
    </row>
    <row r="99" spans="1:4" ht="41.25" customHeight="1">
      <c r="A99" s="335">
        <v>901</v>
      </c>
      <c r="B99" s="358" t="s">
        <v>646</v>
      </c>
      <c r="C99" s="475" t="s">
        <v>694</v>
      </c>
      <c r="D99" s="332"/>
    </row>
    <row r="100" spans="1:4" ht="63.75" customHeight="1">
      <c r="A100" s="335">
        <v>902</v>
      </c>
      <c r="B100" s="359"/>
      <c r="C100" s="360" t="s">
        <v>695</v>
      </c>
      <c r="D100" s="332"/>
    </row>
    <row r="101" spans="1:4" ht="31.5" customHeight="1">
      <c r="A101" s="335">
        <v>903</v>
      </c>
      <c r="B101" s="361"/>
      <c r="C101" s="360" t="s">
        <v>696</v>
      </c>
      <c r="D101" s="332"/>
    </row>
    <row r="102" spans="1:4" ht="33.75" customHeight="1">
      <c r="A102" s="335">
        <v>904</v>
      </c>
      <c r="B102" s="361"/>
      <c r="C102" s="360" t="s">
        <v>1086</v>
      </c>
      <c r="D102" s="332"/>
    </row>
    <row r="103" spans="1:4" ht="28.5" customHeight="1">
      <c r="A103" s="335">
        <v>905</v>
      </c>
      <c r="B103" s="361"/>
      <c r="C103" s="360" t="s">
        <v>650</v>
      </c>
      <c r="D103" s="332"/>
    </row>
    <row r="104" spans="1:4" ht="33.75" customHeight="1">
      <c r="A104" s="335">
        <v>906</v>
      </c>
      <c r="B104" s="361"/>
      <c r="C104" s="360" t="s">
        <v>697</v>
      </c>
      <c r="D104" s="332"/>
    </row>
    <row r="105" spans="1:4" ht="24.75" customHeight="1">
      <c r="A105" s="335">
        <v>907</v>
      </c>
      <c r="B105" s="361"/>
      <c r="C105" s="360" t="s">
        <v>652</v>
      </c>
      <c r="D105" s="332"/>
    </row>
    <row r="106" spans="1:4" ht="45" customHeight="1">
      <c r="A106" s="335">
        <v>908</v>
      </c>
      <c r="B106" s="361"/>
      <c r="C106" s="360" t="s">
        <v>698</v>
      </c>
      <c r="D106" s="332"/>
    </row>
    <row r="107" spans="1:4" ht="24.75" customHeight="1">
      <c r="A107" s="335">
        <v>909</v>
      </c>
      <c r="B107" s="361"/>
      <c r="C107" s="360" t="s">
        <v>699</v>
      </c>
    </row>
    <row r="108" spans="1:4" ht="24.75" customHeight="1">
      <c r="A108" s="335">
        <v>910</v>
      </c>
      <c r="B108" s="361"/>
      <c r="C108" s="360" t="s">
        <v>700</v>
      </c>
    </row>
    <row r="109" spans="1:4" ht="24.75" customHeight="1">
      <c r="A109" s="335">
        <v>911</v>
      </c>
      <c r="B109" s="361"/>
      <c r="C109" s="360" t="s">
        <v>701</v>
      </c>
    </row>
    <row r="110" spans="1:4" ht="24" customHeight="1">
      <c r="A110" s="335">
        <v>912</v>
      </c>
      <c r="B110" s="362"/>
      <c r="C110" s="360" t="s">
        <v>702</v>
      </c>
    </row>
  </sheetData>
  <sheetProtection password="E4BE" sheet="1"/>
  <mergeCells count="5">
    <mergeCell ref="B41:B43"/>
    <mergeCell ref="B69:B70"/>
    <mergeCell ref="B73:B74"/>
    <mergeCell ref="B80:B81"/>
    <mergeCell ref="B93:B98"/>
  </mergeCells>
  <phoneticPr fontId="2"/>
  <pageMargins left="0.7" right="0.7" top="0.75" bottom="0.75" header="0.3" footer="0.3"/>
  <pageSetup paperSize="9" scale="47" orientation="portrait" r:id="rId1"/>
  <rowBreaks count="2" manualBreakCount="2">
    <brk id="40" max="5" man="1"/>
    <brk id="92" max="4"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FFDD-16AA-4F04-9689-50EC81CEDD70}">
  <sheetPr codeName="Sheet15"/>
  <dimension ref="A1:AB72"/>
  <sheetViews>
    <sheetView view="pageBreakPreview" zoomScale="80" zoomScaleNormal="100" zoomScaleSheetLayoutView="80" workbookViewId="0">
      <selection sqref="A1:Z1"/>
    </sheetView>
  </sheetViews>
  <sheetFormatPr defaultColWidth="8" defaultRowHeight="15" customHeight="1"/>
  <cols>
    <col min="1" max="1" width="3" style="200" customWidth="1"/>
    <col min="2" max="2" width="3.36328125" style="200" customWidth="1"/>
    <col min="3" max="3" width="2.7265625" style="200" customWidth="1"/>
    <col min="4" max="4" width="2.36328125" style="200" customWidth="1"/>
    <col min="5" max="5" width="3.7265625" style="200" customWidth="1"/>
    <col min="6" max="6" width="2.6328125" style="200" customWidth="1"/>
    <col min="7" max="7" width="3.26953125" style="200" customWidth="1"/>
    <col min="8" max="8" width="3.6328125" style="200" customWidth="1"/>
    <col min="9" max="9" width="5.08984375" style="200" customWidth="1"/>
    <col min="10" max="10" width="2.08984375" style="200" customWidth="1"/>
    <col min="11" max="13" width="3.26953125" style="200" customWidth="1"/>
    <col min="14" max="14" width="2.453125" style="200" customWidth="1"/>
    <col min="15" max="15" width="4" style="200" customWidth="1"/>
    <col min="16" max="24" width="3.26953125" style="200" customWidth="1"/>
    <col min="25" max="25" width="1.7265625" style="200" customWidth="1"/>
    <col min="26" max="26" width="2.453125" style="200" customWidth="1"/>
    <col min="27" max="16384" width="8" style="200"/>
  </cols>
  <sheetData>
    <row r="1" spans="1:28" ht="15" customHeight="1">
      <c r="A1" s="1008" t="s">
        <v>419</v>
      </c>
      <c r="B1" s="1008"/>
      <c r="C1" s="1008"/>
      <c r="D1" s="1008"/>
      <c r="E1" s="1008"/>
      <c r="F1" s="1008"/>
      <c r="G1" s="1008"/>
      <c r="H1" s="1008"/>
      <c r="I1" s="1008"/>
      <c r="J1" s="1008"/>
      <c r="K1" s="1008"/>
      <c r="L1" s="1008"/>
      <c r="M1" s="1008"/>
      <c r="N1" s="1008"/>
      <c r="O1" s="1008"/>
      <c r="P1" s="1008"/>
      <c r="Q1" s="1008"/>
      <c r="R1" s="1008"/>
      <c r="S1" s="1008"/>
      <c r="T1" s="1008"/>
      <c r="U1" s="1008"/>
      <c r="V1" s="1008"/>
      <c r="W1" s="1008"/>
      <c r="X1" s="1008"/>
      <c r="Y1" s="1008"/>
      <c r="Z1" s="1008"/>
    </row>
    <row r="2" spans="1:28" ht="3.7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row>
    <row r="3" spans="1:28" ht="18.75" customHeight="1">
      <c r="A3" s="236">
        <v>3</v>
      </c>
      <c r="B3" s="1034" t="s">
        <v>438</v>
      </c>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row>
    <row r="4" spans="1:28" ht="15" customHeight="1">
      <c r="A4" s="237"/>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row>
    <row r="5" spans="1:28" ht="15" customHeight="1">
      <c r="A5" s="237"/>
      <c r="B5" s="238" t="s">
        <v>233</v>
      </c>
      <c r="C5" s="1036" t="s">
        <v>234</v>
      </c>
      <c r="D5" s="1036"/>
      <c r="E5" s="1036"/>
      <c r="F5" s="1036"/>
      <c r="G5" s="1036"/>
      <c r="H5" s="1037">
        <f>'別紙-第1項現況'!D3</f>
        <v>2025</v>
      </c>
      <c r="I5" s="1037"/>
      <c r="J5" s="1037"/>
      <c r="K5" s="1038" t="s">
        <v>144</v>
      </c>
      <c r="L5" s="1038"/>
      <c r="M5" s="1038"/>
      <c r="N5" s="1038"/>
      <c r="O5" s="237"/>
      <c r="P5" s="237"/>
      <c r="Q5" s="237"/>
      <c r="R5" s="237"/>
      <c r="S5" s="237"/>
      <c r="T5" s="237"/>
      <c r="U5" s="237"/>
      <c r="V5" s="237"/>
      <c r="W5" s="237"/>
      <c r="X5" s="237"/>
      <c r="Y5" s="237"/>
      <c r="Z5" s="237"/>
      <c r="AB5" s="239" t="s">
        <v>506</v>
      </c>
    </row>
    <row r="6" spans="1:28" ht="9" customHeight="1">
      <c r="A6" s="237"/>
      <c r="B6" s="240"/>
      <c r="C6" s="241"/>
      <c r="D6" s="241"/>
      <c r="E6" s="241"/>
      <c r="F6" s="241"/>
      <c r="G6" s="241"/>
      <c r="H6" s="241"/>
      <c r="I6" s="241"/>
      <c r="J6" s="237"/>
      <c r="K6" s="237"/>
      <c r="L6" s="237"/>
      <c r="M6" s="237"/>
      <c r="N6" s="237"/>
      <c r="O6" s="237"/>
      <c r="P6" s="237"/>
      <c r="Q6" s="237"/>
      <c r="R6" s="237"/>
      <c r="S6" s="237"/>
      <c r="T6" s="237"/>
      <c r="U6" s="237"/>
      <c r="V6" s="237"/>
      <c r="W6" s="237"/>
      <c r="X6" s="237"/>
      <c r="Y6" s="237"/>
      <c r="Z6" s="237"/>
    </row>
    <row r="7" spans="1:28" ht="15" customHeight="1">
      <c r="A7" s="237"/>
      <c r="B7" s="240"/>
      <c r="C7" s="240" t="s">
        <v>236</v>
      </c>
      <c r="D7" s="972" t="s">
        <v>237</v>
      </c>
      <c r="E7" s="972"/>
      <c r="F7" s="972"/>
      <c r="G7" s="971"/>
      <c r="H7" s="971"/>
      <c r="I7" s="241" t="s">
        <v>238</v>
      </c>
      <c r="J7" s="237"/>
      <c r="K7" s="237"/>
      <c r="L7" s="237"/>
      <c r="M7" s="237"/>
      <c r="N7" s="237"/>
      <c r="O7" s="237"/>
      <c r="P7" s="237"/>
      <c r="Q7" s="237"/>
      <c r="R7" s="237"/>
      <c r="S7" s="237"/>
      <c r="T7" s="237"/>
      <c r="U7" s="237"/>
      <c r="V7" s="237"/>
      <c r="W7" s="237"/>
      <c r="X7" s="237"/>
      <c r="Y7" s="237"/>
      <c r="Z7" s="237"/>
    </row>
    <row r="8" spans="1:28" ht="7.5" customHeight="1">
      <c r="A8" s="237"/>
      <c r="B8" s="240"/>
      <c r="C8" s="241"/>
      <c r="D8" s="241"/>
      <c r="E8" s="241"/>
      <c r="F8" s="241"/>
      <c r="G8" s="241"/>
      <c r="H8" s="241"/>
      <c r="I8" s="241"/>
      <c r="J8" s="237"/>
      <c r="K8" s="237"/>
      <c r="L8" s="237"/>
      <c r="M8" s="237"/>
      <c r="N8" s="237"/>
      <c r="O8" s="237"/>
      <c r="P8" s="237"/>
      <c r="Q8" s="237"/>
      <c r="R8" s="237"/>
      <c r="S8" s="237"/>
      <c r="T8" s="237"/>
      <c r="U8" s="237"/>
      <c r="V8" s="237"/>
      <c r="W8" s="237"/>
      <c r="X8" s="237"/>
      <c r="Y8" s="237"/>
      <c r="Z8" s="237"/>
    </row>
    <row r="9" spans="1:28" ht="15" customHeight="1">
      <c r="A9" s="237"/>
      <c r="B9" s="237"/>
      <c r="C9" s="240" t="s">
        <v>239</v>
      </c>
      <c r="D9" s="972" t="s">
        <v>240</v>
      </c>
      <c r="E9" s="972"/>
      <c r="F9" s="972"/>
      <c r="G9" s="973">
        <f>SUM(P10:Q12)</f>
        <v>0</v>
      </c>
      <c r="H9" s="973"/>
      <c r="I9" s="241" t="s">
        <v>238</v>
      </c>
      <c r="J9" s="242" t="s">
        <v>145</v>
      </c>
      <c r="K9" s="242"/>
      <c r="L9" s="242"/>
      <c r="M9" s="242"/>
      <c r="N9" s="242"/>
      <c r="O9" s="237"/>
      <c r="P9" s="237"/>
      <c r="Q9" s="237"/>
      <c r="R9" s="237"/>
      <c r="S9" s="237"/>
      <c r="T9" s="237"/>
      <c r="U9" s="237"/>
      <c r="V9" s="237"/>
      <c r="W9" s="237"/>
      <c r="X9" s="237"/>
      <c r="Y9" s="237"/>
      <c r="Z9" s="237"/>
    </row>
    <row r="10" spans="1:28" ht="15" customHeight="1">
      <c r="A10" s="237"/>
      <c r="B10" s="240"/>
      <c r="C10" s="241"/>
      <c r="D10" s="241"/>
      <c r="E10" s="241"/>
      <c r="F10" s="241"/>
      <c r="G10" s="241"/>
      <c r="H10" s="241"/>
      <c r="I10" s="981" t="s">
        <v>241</v>
      </c>
      <c r="J10" s="982"/>
      <c r="K10" s="982"/>
      <c r="L10" s="972" t="s">
        <v>242</v>
      </c>
      <c r="M10" s="972"/>
      <c r="N10" s="972"/>
      <c r="O10" s="972"/>
      <c r="P10" s="948"/>
      <c r="Q10" s="948"/>
      <c r="R10" s="987" t="s">
        <v>243</v>
      </c>
      <c r="S10" s="987"/>
      <c r="T10" s="987"/>
      <c r="U10" s="987"/>
      <c r="V10" s="987"/>
      <c r="W10" s="987"/>
      <c r="X10" s="987"/>
      <c r="Y10" s="987"/>
      <c r="Z10" s="987"/>
    </row>
    <row r="11" spans="1:28" ht="15" customHeight="1">
      <c r="A11" s="237"/>
      <c r="B11" s="240"/>
      <c r="C11" s="241"/>
      <c r="D11" s="241"/>
      <c r="E11" s="241"/>
      <c r="F11" s="241"/>
      <c r="G11" s="241"/>
      <c r="H11" s="241"/>
      <c r="I11" s="241"/>
      <c r="J11" s="242"/>
      <c r="K11" s="242"/>
      <c r="L11" s="972" t="s">
        <v>244</v>
      </c>
      <c r="M11" s="972"/>
      <c r="N11" s="972"/>
      <c r="O11" s="972"/>
      <c r="P11" s="948"/>
      <c r="Q11" s="948"/>
      <c r="R11" s="987" t="s">
        <v>415</v>
      </c>
      <c r="S11" s="987"/>
      <c r="T11" s="987"/>
      <c r="U11" s="987"/>
      <c r="V11" s="987"/>
      <c r="W11" s="987"/>
      <c r="X11" s="987"/>
      <c r="Y11" s="987"/>
      <c r="Z11" s="987"/>
    </row>
    <row r="12" spans="1:28" ht="15" customHeight="1">
      <c r="A12" s="237"/>
      <c r="B12" s="240"/>
      <c r="C12" s="241"/>
      <c r="D12" s="241"/>
      <c r="E12" s="241"/>
      <c r="F12" s="241"/>
      <c r="G12" s="241"/>
      <c r="H12" s="241"/>
      <c r="I12" s="241"/>
      <c r="J12" s="242"/>
      <c r="K12" s="242"/>
      <c r="L12" s="972" t="s">
        <v>245</v>
      </c>
      <c r="M12" s="972"/>
      <c r="N12" s="972"/>
      <c r="O12" s="972"/>
      <c r="P12" s="948"/>
      <c r="Q12" s="948"/>
      <c r="R12" s="987" t="s">
        <v>416</v>
      </c>
      <c r="S12" s="987"/>
      <c r="T12" s="987"/>
      <c r="U12" s="987"/>
      <c r="V12" s="987"/>
      <c r="W12" s="987"/>
      <c r="X12" s="987"/>
      <c r="Y12" s="987"/>
      <c r="Z12" s="987"/>
    </row>
    <row r="13" spans="1:28" ht="6.75" customHeight="1">
      <c r="A13" s="237"/>
      <c r="B13" s="240"/>
      <c r="C13" s="241"/>
      <c r="D13" s="241"/>
      <c r="E13" s="241"/>
      <c r="F13" s="241"/>
      <c r="G13" s="241"/>
      <c r="H13" s="241"/>
      <c r="I13" s="241"/>
      <c r="J13" s="237"/>
      <c r="K13" s="237"/>
      <c r="L13" s="237"/>
      <c r="M13" s="237"/>
      <c r="N13" s="237"/>
      <c r="O13" s="237"/>
      <c r="P13" s="237"/>
      <c r="Q13" s="237"/>
      <c r="R13" s="237"/>
      <c r="S13" s="237"/>
      <c r="T13" s="237"/>
      <c r="U13" s="237"/>
      <c r="V13" s="237"/>
      <c r="W13" s="237"/>
      <c r="X13" s="237"/>
      <c r="Y13" s="237"/>
      <c r="Z13" s="237"/>
    </row>
    <row r="14" spans="1:28" ht="15" customHeight="1">
      <c r="A14" s="237"/>
      <c r="B14" s="240"/>
      <c r="C14" s="240" t="s">
        <v>246</v>
      </c>
      <c r="D14" s="972" t="s">
        <v>247</v>
      </c>
      <c r="E14" s="972"/>
      <c r="F14" s="972"/>
      <c r="G14" s="974"/>
      <c r="H14" s="974"/>
      <c r="I14" s="241" t="s">
        <v>146</v>
      </c>
      <c r="J14" s="237"/>
      <c r="K14" s="237"/>
      <c r="L14" s="237"/>
      <c r="M14" s="237"/>
      <c r="N14" s="237"/>
      <c r="O14" s="237"/>
      <c r="P14" s="237"/>
      <c r="Q14" s="237"/>
      <c r="R14" s="237"/>
      <c r="S14" s="237"/>
      <c r="T14" s="237"/>
      <c r="U14" s="237"/>
      <c r="V14" s="237"/>
      <c r="W14" s="237"/>
      <c r="X14" s="237"/>
      <c r="Y14" s="237"/>
      <c r="Z14" s="237"/>
    </row>
    <row r="15" spans="1:28" ht="7.5" customHeight="1">
      <c r="A15" s="237"/>
      <c r="B15" s="240"/>
      <c r="C15" s="240"/>
      <c r="D15" s="240"/>
      <c r="E15" s="241"/>
      <c r="F15" s="241"/>
      <c r="G15" s="241"/>
      <c r="H15" s="241"/>
      <c r="I15" s="241"/>
      <c r="J15" s="237"/>
      <c r="K15" s="237"/>
      <c r="L15" s="237"/>
      <c r="M15" s="237"/>
      <c r="N15" s="237"/>
      <c r="O15" s="237"/>
      <c r="P15" s="237"/>
      <c r="Q15" s="237"/>
      <c r="R15" s="237"/>
      <c r="S15" s="237"/>
      <c r="T15" s="237"/>
      <c r="U15" s="237"/>
      <c r="V15" s="237"/>
      <c r="W15" s="237"/>
      <c r="X15" s="237"/>
      <c r="Y15" s="237"/>
      <c r="Z15" s="237"/>
    </row>
    <row r="16" spans="1:28" ht="18.75" customHeight="1">
      <c r="A16" s="237"/>
      <c r="B16" s="240"/>
      <c r="C16" s="240" t="s">
        <v>248</v>
      </c>
      <c r="D16" s="972" t="s">
        <v>249</v>
      </c>
      <c r="E16" s="972"/>
      <c r="F16" s="972"/>
      <c r="G16" s="974"/>
      <c r="H16" s="974"/>
      <c r="I16" s="949" t="s">
        <v>250</v>
      </c>
      <c r="J16" s="949"/>
      <c r="K16" s="949"/>
      <c r="L16" s="950"/>
      <c r="M16" s="950"/>
      <c r="N16" s="950"/>
      <c r="O16" s="950"/>
      <c r="P16" s="950"/>
      <c r="Q16" s="950"/>
      <c r="R16" s="950"/>
      <c r="S16" s="950"/>
      <c r="T16" s="950"/>
      <c r="U16" s="950"/>
      <c r="V16" s="950"/>
      <c r="W16" s="950"/>
      <c r="X16" s="950"/>
      <c r="Y16" s="950"/>
      <c r="Z16" s="237" t="s">
        <v>251</v>
      </c>
    </row>
    <row r="17" spans="1:26" ht="20.25" customHeight="1">
      <c r="A17" s="237"/>
      <c r="B17" s="240"/>
      <c r="C17" s="240"/>
      <c r="D17" s="972" t="s">
        <v>249</v>
      </c>
      <c r="E17" s="972"/>
      <c r="F17" s="972"/>
      <c r="G17" s="974"/>
      <c r="H17" s="974"/>
      <c r="I17" s="949" t="s">
        <v>250</v>
      </c>
      <c r="J17" s="949"/>
      <c r="K17" s="949"/>
      <c r="L17" s="950"/>
      <c r="M17" s="950"/>
      <c r="N17" s="950"/>
      <c r="O17" s="950"/>
      <c r="P17" s="950"/>
      <c r="Q17" s="950"/>
      <c r="R17" s="950"/>
      <c r="S17" s="950"/>
      <c r="T17" s="950"/>
      <c r="U17" s="950"/>
      <c r="V17" s="950"/>
      <c r="W17" s="950"/>
      <c r="X17" s="950"/>
      <c r="Y17" s="950"/>
      <c r="Z17" s="237" t="s">
        <v>251</v>
      </c>
    </row>
    <row r="18" spans="1:26" ht="15" customHeight="1">
      <c r="A18" s="237"/>
      <c r="B18" s="240"/>
      <c r="C18" s="240"/>
      <c r="D18" s="240"/>
      <c r="E18" s="241"/>
      <c r="F18" s="241"/>
      <c r="G18" s="241"/>
      <c r="H18" s="241"/>
      <c r="I18" s="241"/>
      <c r="J18" s="237"/>
      <c r="K18" s="237"/>
      <c r="L18" s="237"/>
      <c r="M18" s="237"/>
      <c r="N18" s="237"/>
      <c r="O18" s="237"/>
      <c r="P18" s="237"/>
      <c r="Q18" s="237"/>
      <c r="R18" s="237"/>
      <c r="S18" s="237"/>
      <c r="T18" s="237"/>
      <c r="U18" s="237"/>
      <c r="V18" s="237"/>
      <c r="W18" s="237"/>
      <c r="X18" s="237"/>
      <c r="Y18" s="237"/>
      <c r="Z18" s="237"/>
    </row>
    <row r="19" spans="1:26" ht="15" customHeight="1">
      <c r="A19" s="237"/>
      <c r="B19" s="240"/>
      <c r="C19" s="243" t="s">
        <v>252</v>
      </c>
      <c r="D19" s="985" t="s">
        <v>253</v>
      </c>
      <c r="E19" s="985"/>
      <c r="F19" s="985"/>
      <c r="G19" s="986">
        <f>G7+G9+G14+G16+G17</f>
        <v>0</v>
      </c>
      <c r="H19" s="973"/>
      <c r="I19" s="241" t="s">
        <v>238</v>
      </c>
      <c r="J19" s="237"/>
      <c r="K19" s="237"/>
      <c r="L19" s="237"/>
      <c r="M19" s="237"/>
      <c r="N19" s="237"/>
      <c r="O19" s="237"/>
      <c r="P19" s="237"/>
      <c r="Q19" s="237"/>
      <c r="R19" s="237"/>
      <c r="S19" s="237"/>
      <c r="T19" s="237"/>
      <c r="U19" s="237"/>
      <c r="V19" s="237"/>
      <c r="W19" s="237"/>
      <c r="X19" s="237"/>
      <c r="Y19" s="237"/>
      <c r="Z19" s="237"/>
    </row>
    <row r="20" spans="1:26" ht="20.25" customHeight="1">
      <c r="A20" s="237"/>
      <c r="B20" s="240"/>
      <c r="C20" s="241"/>
      <c r="D20" s="241"/>
      <c r="E20" s="241"/>
      <c r="F20" s="241"/>
      <c r="G20" s="241"/>
      <c r="H20" s="241"/>
      <c r="I20" s="241"/>
      <c r="J20" s="237"/>
      <c r="K20" s="237"/>
      <c r="L20" s="237"/>
      <c r="M20" s="237"/>
      <c r="N20" s="237"/>
      <c r="O20" s="237"/>
      <c r="P20" s="237"/>
      <c r="Q20" s="237"/>
      <c r="R20" s="237"/>
      <c r="S20" s="237"/>
      <c r="T20" s="237"/>
      <c r="U20" s="237"/>
      <c r="V20" s="237"/>
      <c r="W20" s="237"/>
      <c r="X20" s="237"/>
      <c r="Y20" s="237"/>
      <c r="Z20" s="237"/>
    </row>
    <row r="21" spans="1:26" ht="15" customHeight="1">
      <c r="A21" s="237"/>
      <c r="B21" s="244" t="s">
        <v>254</v>
      </c>
      <c r="C21" s="243" t="s">
        <v>255</v>
      </c>
      <c r="D21" s="241"/>
      <c r="E21" s="241"/>
      <c r="F21" s="241"/>
      <c r="G21" s="241"/>
      <c r="H21" s="241"/>
      <c r="I21" s="241"/>
      <c r="J21" s="237"/>
      <c r="K21" s="237"/>
      <c r="L21" s="237"/>
      <c r="M21" s="237"/>
      <c r="N21" s="237"/>
      <c r="O21" s="237"/>
      <c r="P21" s="237"/>
      <c r="Q21" s="237"/>
      <c r="R21" s="237"/>
      <c r="S21" s="237"/>
      <c r="T21" s="237"/>
      <c r="U21" s="237"/>
      <c r="V21" s="237"/>
      <c r="W21" s="237"/>
      <c r="X21" s="237"/>
      <c r="Y21" s="237"/>
      <c r="Z21" s="237"/>
    </row>
    <row r="22" spans="1:26" ht="9" customHeight="1">
      <c r="A22" s="237"/>
      <c r="B22" s="240"/>
      <c r="C22" s="241"/>
      <c r="D22" s="241"/>
      <c r="E22" s="241"/>
      <c r="F22" s="241"/>
      <c r="G22" s="241"/>
      <c r="H22" s="241"/>
      <c r="I22" s="241"/>
      <c r="J22" s="237"/>
      <c r="K22" s="237"/>
      <c r="L22" s="237"/>
      <c r="M22" s="237"/>
      <c r="N22" s="237"/>
      <c r="O22" s="237"/>
      <c r="P22" s="237"/>
      <c r="Q22" s="237"/>
      <c r="R22" s="237"/>
      <c r="S22" s="237"/>
      <c r="T22" s="237"/>
      <c r="U22" s="237"/>
      <c r="V22" s="237"/>
      <c r="W22" s="237"/>
      <c r="X22" s="237"/>
      <c r="Y22" s="237"/>
      <c r="Z22" s="237"/>
    </row>
    <row r="23" spans="1:26" ht="23.25" customHeight="1">
      <c r="A23" s="237"/>
      <c r="B23" s="240"/>
      <c r="C23" s="241" t="s">
        <v>236</v>
      </c>
      <c r="D23" s="983" t="s">
        <v>11</v>
      </c>
      <c r="E23" s="983"/>
      <c r="F23" s="983"/>
      <c r="G23" s="983"/>
      <c r="H23" s="983"/>
      <c r="I23" s="983"/>
      <c r="J23" s="983"/>
      <c r="K23" s="983"/>
      <c r="L23" s="983"/>
      <c r="M23" s="983"/>
      <c r="N23" s="984" t="s">
        <v>235</v>
      </c>
      <c r="O23" s="984"/>
      <c r="P23" s="984"/>
      <c r="Q23" s="984" t="s">
        <v>235</v>
      </c>
      <c r="R23" s="984"/>
      <c r="S23" s="984"/>
      <c r="T23" s="237" t="s">
        <v>235</v>
      </c>
      <c r="U23" s="237"/>
      <c r="V23" s="237"/>
      <c r="W23" s="237"/>
      <c r="X23" s="237"/>
      <c r="Y23" s="237"/>
      <c r="Z23" s="237"/>
    </row>
    <row r="24" spans="1:26" ht="15" customHeight="1">
      <c r="A24" s="237"/>
      <c r="B24" s="246"/>
      <c r="C24" s="246"/>
      <c r="D24" s="247"/>
      <c r="E24" s="954" t="s">
        <v>256</v>
      </c>
      <c r="F24" s="954"/>
      <c r="G24" s="954"/>
      <c r="H24" s="954"/>
      <c r="I24" s="954"/>
      <c r="J24" s="248" t="s">
        <v>257</v>
      </c>
      <c r="K24" s="953" t="s">
        <v>147</v>
      </c>
      <c r="L24" s="954"/>
      <c r="M24" s="954"/>
      <c r="N24" s="954"/>
      <c r="O24" s="955"/>
      <c r="P24" s="953" t="s">
        <v>148</v>
      </c>
      <c r="Q24" s="954"/>
      <c r="R24" s="954"/>
      <c r="S24" s="955"/>
      <c r="T24" s="978" t="s">
        <v>9</v>
      </c>
      <c r="U24" s="979"/>
      <c r="V24" s="979"/>
      <c r="W24" s="979"/>
      <c r="X24" s="979"/>
      <c r="Y24" s="980"/>
      <c r="Z24" s="237"/>
    </row>
    <row r="25" spans="1:26" ht="15" customHeight="1">
      <c r="A25" s="237"/>
      <c r="B25" s="246"/>
      <c r="C25" s="246"/>
      <c r="D25" s="249"/>
      <c r="E25" s="946"/>
      <c r="F25" s="946"/>
      <c r="G25" s="946"/>
      <c r="H25" s="946"/>
      <c r="I25" s="946"/>
      <c r="J25" s="250" t="s">
        <v>257</v>
      </c>
      <c r="K25" s="945" t="s">
        <v>149</v>
      </c>
      <c r="L25" s="946"/>
      <c r="M25" s="946"/>
      <c r="N25" s="946"/>
      <c r="O25" s="947"/>
      <c r="P25" s="945"/>
      <c r="Q25" s="946"/>
      <c r="R25" s="946"/>
      <c r="S25" s="947"/>
      <c r="T25" s="975" t="s">
        <v>10</v>
      </c>
      <c r="U25" s="976"/>
      <c r="V25" s="976"/>
      <c r="W25" s="976"/>
      <c r="X25" s="976"/>
      <c r="Y25" s="977"/>
      <c r="Z25" s="237"/>
    </row>
    <row r="26" spans="1:26" ht="29.25" customHeight="1">
      <c r="A26" s="237"/>
      <c r="B26" s="246"/>
      <c r="C26" s="246"/>
      <c r="D26" s="251"/>
      <c r="E26" s="932" t="s">
        <v>150</v>
      </c>
      <c r="F26" s="932"/>
      <c r="G26" s="932"/>
      <c r="H26" s="932"/>
      <c r="I26" s="932"/>
      <c r="J26" s="252"/>
      <c r="K26" s="994"/>
      <c r="L26" s="994"/>
      <c r="M26" s="994"/>
      <c r="N26" s="994"/>
      <c r="O26" s="253" t="s">
        <v>537</v>
      </c>
      <c r="P26" s="1005">
        <v>2291.2399999999998</v>
      </c>
      <c r="Q26" s="1006"/>
      <c r="R26" s="1006"/>
      <c r="S26" s="1007"/>
      <c r="T26" s="929">
        <f t="shared" ref="T26:T31" si="0">K26*P26</f>
        <v>0</v>
      </c>
      <c r="U26" s="930"/>
      <c r="V26" s="930"/>
      <c r="W26" s="930"/>
      <c r="X26" s="930"/>
      <c r="Y26" s="931"/>
      <c r="Z26" s="237"/>
    </row>
    <row r="27" spans="1:26" ht="33" customHeight="1">
      <c r="A27" s="237"/>
      <c r="B27" s="240"/>
      <c r="C27" s="240"/>
      <c r="D27" s="254"/>
      <c r="E27" s="932" t="s">
        <v>151</v>
      </c>
      <c r="F27" s="932"/>
      <c r="G27" s="932"/>
      <c r="H27" s="932"/>
      <c r="I27" s="932"/>
      <c r="J27" s="252"/>
      <c r="K27" s="994"/>
      <c r="L27" s="994"/>
      <c r="M27" s="994"/>
      <c r="N27" s="994"/>
      <c r="O27" s="253" t="s">
        <v>537</v>
      </c>
      <c r="P27" s="1005">
        <v>2618.1999999999998</v>
      </c>
      <c r="Q27" s="1006"/>
      <c r="R27" s="1006"/>
      <c r="S27" s="1007"/>
      <c r="T27" s="929">
        <f t="shared" si="0"/>
        <v>0</v>
      </c>
      <c r="U27" s="930"/>
      <c r="V27" s="930"/>
      <c r="W27" s="930"/>
      <c r="X27" s="930"/>
      <c r="Y27" s="931"/>
      <c r="Z27" s="237"/>
    </row>
    <row r="28" spans="1:26" ht="30.75" customHeight="1">
      <c r="A28" s="237"/>
      <c r="B28" s="240"/>
      <c r="C28" s="237"/>
      <c r="D28" s="254"/>
      <c r="E28" s="932" t="s">
        <v>152</v>
      </c>
      <c r="F28" s="932"/>
      <c r="G28" s="932"/>
      <c r="H28" s="932"/>
      <c r="I28" s="932"/>
      <c r="J28" s="252"/>
      <c r="K28" s="994"/>
      <c r="L28" s="994"/>
      <c r="M28" s="994"/>
      <c r="N28" s="994"/>
      <c r="O28" s="255" t="s">
        <v>310</v>
      </c>
      <c r="P28" s="1002"/>
      <c r="Q28" s="1003"/>
      <c r="R28" s="1003"/>
      <c r="S28" s="1004"/>
      <c r="T28" s="929">
        <f t="shared" si="0"/>
        <v>0</v>
      </c>
      <c r="U28" s="930"/>
      <c r="V28" s="930"/>
      <c r="W28" s="930"/>
      <c r="X28" s="930"/>
      <c r="Y28" s="931"/>
      <c r="Z28" s="237"/>
    </row>
    <row r="29" spans="1:26" ht="30.75" customHeight="1">
      <c r="A29" s="237"/>
      <c r="B29" s="240"/>
      <c r="C29" s="237"/>
      <c r="D29" s="254"/>
      <c r="E29" s="932" t="s">
        <v>549</v>
      </c>
      <c r="F29" s="932"/>
      <c r="G29" s="932"/>
      <c r="H29" s="932"/>
      <c r="I29" s="932"/>
      <c r="J29" s="252"/>
      <c r="K29" s="936"/>
      <c r="L29" s="937"/>
      <c r="M29" s="937"/>
      <c r="N29" s="937"/>
      <c r="O29" s="255" t="s">
        <v>550</v>
      </c>
      <c r="P29" s="933"/>
      <c r="Q29" s="934"/>
      <c r="R29" s="934"/>
      <c r="S29" s="935"/>
      <c r="T29" s="929">
        <f t="shared" si="0"/>
        <v>0</v>
      </c>
      <c r="U29" s="930"/>
      <c r="V29" s="930"/>
      <c r="W29" s="930"/>
      <c r="X29" s="930"/>
      <c r="Y29" s="931"/>
      <c r="Z29" s="237"/>
    </row>
    <row r="30" spans="1:26" ht="30.75" customHeight="1">
      <c r="A30" s="237"/>
      <c r="B30" s="240"/>
      <c r="C30" s="237"/>
      <c r="D30" s="254"/>
      <c r="E30" s="932" t="s">
        <v>109</v>
      </c>
      <c r="F30" s="932"/>
      <c r="G30" s="932"/>
      <c r="H30" s="932"/>
      <c r="I30" s="932"/>
      <c r="J30" s="252"/>
      <c r="K30" s="936"/>
      <c r="L30" s="937"/>
      <c r="M30" s="937"/>
      <c r="N30" s="937"/>
      <c r="O30" s="255" t="s">
        <v>449</v>
      </c>
      <c r="P30" s="933"/>
      <c r="Q30" s="934"/>
      <c r="R30" s="934"/>
      <c r="S30" s="935"/>
      <c r="T30" s="929">
        <f t="shared" si="0"/>
        <v>0</v>
      </c>
      <c r="U30" s="930"/>
      <c r="V30" s="930"/>
      <c r="W30" s="930"/>
      <c r="X30" s="930"/>
      <c r="Y30" s="931"/>
      <c r="Z30" s="237"/>
    </row>
    <row r="31" spans="1:26" ht="15" customHeight="1">
      <c r="A31" s="237"/>
      <c r="B31" s="240"/>
      <c r="C31" s="240"/>
      <c r="D31" s="254"/>
      <c r="E31" s="1018" t="s">
        <v>153</v>
      </c>
      <c r="F31" s="1018"/>
      <c r="G31" s="1018"/>
      <c r="H31" s="1018"/>
      <c r="I31" s="1018"/>
      <c r="J31" s="252"/>
      <c r="K31" s="1009"/>
      <c r="L31" s="1010"/>
      <c r="M31" s="1010"/>
      <c r="N31" s="1010"/>
      <c r="O31" s="1013"/>
      <c r="P31" s="1028"/>
      <c r="Q31" s="1029"/>
      <c r="R31" s="1029"/>
      <c r="S31" s="1030"/>
      <c r="T31" s="1020">
        <f t="shared" si="0"/>
        <v>0</v>
      </c>
      <c r="U31" s="1021"/>
      <c r="V31" s="1021"/>
      <c r="W31" s="1021"/>
      <c r="X31" s="1021"/>
      <c r="Y31" s="1022"/>
      <c r="Z31" s="237"/>
    </row>
    <row r="32" spans="1:26" ht="18" customHeight="1">
      <c r="A32" s="237"/>
      <c r="B32" s="240"/>
      <c r="C32" s="240"/>
      <c r="D32" s="256" t="s">
        <v>258</v>
      </c>
      <c r="E32" s="1019"/>
      <c r="F32" s="1019"/>
      <c r="G32" s="1019"/>
      <c r="H32" s="1019"/>
      <c r="I32" s="1019"/>
      <c r="J32" s="257" t="s">
        <v>259</v>
      </c>
      <c r="K32" s="1011"/>
      <c r="L32" s="1012"/>
      <c r="M32" s="1012"/>
      <c r="N32" s="1012"/>
      <c r="O32" s="1014"/>
      <c r="P32" s="1031"/>
      <c r="Q32" s="1032"/>
      <c r="R32" s="1032"/>
      <c r="S32" s="1033"/>
      <c r="T32" s="1023"/>
      <c r="U32" s="1024"/>
      <c r="V32" s="1024"/>
      <c r="W32" s="1024"/>
      <c r="X32" s="1024"/>
      <c r="Y32" s="1025"/>
      <c r="Z32" s="237"/>
    </row>
    <row r="33" spans="1:26" ht="24" customHeight="1">
      <c r="A33" s="237"/>
      <c r="B33" s="240"/>
      <c r="C33" s="240"/>
      <c r="D33" s="258"/>
      <c r="E33" s="220"/>
      <c r="F33" s="245"/>
      <c r="G33" s="245"/>
      <c r="H33" s="245"/>
      <c r="I33" s="245"/>
      <c r="J33" s="259"/>
      <c r="K33" s="259"/>
      <c r="L33" s="259"/>
      <c r="M33" s="259"/>
      <c r="N33" s="259"/>
      <c r="O33" s="259"/>
      <c r="P33" s="259"/>
      <c r="Q33" s="1026" t="s">
        <v>154</v>
      </c>
      <c r="R33" s="1026"/>
      <c r="S33" s="1027"/>
      <c r="T33" s="1015">
        <f>SUM(T26:Y32)</f>
        <v>0</v>
      </c>
      <c r="U33" s="1016"/>
      <c r="V33" s="1016"/>
      <c r="W33" s="1016"/>
      <c r="X33" s="1016"/>
      <c r="Y33" s="1017"/>
      <c r="Z33" s="237"/>
    </row>
    <row r="34" spans="1:26" ht="15" customHeight="1">
      <c r="A34" s="237"/>
      <c r="B34" s="240"/>
      <c r="C34" s="240"/>
      <c r="D34" s="240"/>
      <c r="E34" s="240"/>
      <c r="F34" s="241"/>
      <c r="G34" s="241"/>
      <c r="H34" s="241"/>
      <c r="I34" s="241"/>
      <c r="J34" s="237"/>
      <c r="K34" s="237"/>
      <c r="L34" s="237"/>
      <c r="M34" s="237"/>
      <c r="N34" s="237"/>
      <c r="O34" s="237"/>
      <c r="P34" s="237"/>
      <c r="Q34" s="237"/>
      <c r="R34" s="237"/>
      <c r="S34" s="237"/>
      <c r="T34" s="237"/>
      <c r="U34" s="237"/>
      <c r="V34" s="237"/>
      <c r="W34" s="237"/>
      <c r="X34" s="237"/>
      <c r="Y34" s="237"/>
      <c r="Z34" s="237"/>
    </row>
    <row r="35" spans="1:26" ht="15" customHeight="1">
      <c r="A35" s="237"/>
      <c r="B35" s="240" t="s">
        <v>155</v>
      </c>
      <c r="C35" s="241" t="s">
        <v>156</v>
      </c>
      <c r="D35" s="241"/>
      <c r="E35" s="241"/>
      <c r="F35" s="241"/>
      <c r="G35" s="241"/>
      <c r="H35" s="241"/>
      <c r="I35" s="241"/>
      <c r="J35" s="237"/>
      <c r="K35" s="237"/>
      <c r="L35" s="237"/>
      <c r="M35" s="237"/>
      <c r="N35" s="237"/>
      <c r="O35" s="237"/>
      <c r="P35" s="237"/>
      <c r="Q35" s="237"/>
      <c r="R35" s="237"/>
      <c r="S35" s="237"/>
      <c r="T35" s="237"/>
      <c r="U35" s="237"/>
      <c r="V35" s="237"/>
      <c r="W35" s="237"/>
      <c r="X35" s="237"/>
      <c r="Y35" s="237"/>
      <c r="Z35" s="237"/>
    </row>
    <row r="36" spans="1:26" ht="15" customHeight="1">
      <c r="A36" s="237"/>
      <c r="B36" s="240"/>
      <c r="C36" s="241"/>
      <c r="D36" s="956"/>
      <c r="E36" s="957"/>
      <c r="F36" s="957"/>
      <c r="G36" s="957"/>
      <c r="H36" s="957"/>
      <c r="I36" s="957"/>
      <c r="J36" s="957"/>
      <c r="K36" s="957"/>
      <c r="L36" s="957"/>
      <c r="M36" s="957"/>
      <c r="N36" s="957"/>
      <c r="O36" s="957"/>
      <c r="P36" s="957"/>
      <c r="Q36" s="957"/>
      <c r="R36" s="957"/>
      <c r="S36" s="957"/>
      <c r="T36" s="957"/>
      <c r="U36" s="957"/>
      <c r="V36" s="957"/>
      <c r="W36" s="957"/>
      <c r="X36" s="957"/>
      <c r="Y36" s="958"/>
      <c r="Z36" s="237"/>
    </row>
    <row r="37" spans="1:26" ht="15" customHeight="1">
      <c r="A37" s="237"/>
      <c r="B37" s="240"/>
      <c r="C37" s="241"/>
      <c r="D37" s="959"/>
      <c r="E37" s="960"/>
      <c r="F37" s="960"/>
      <c r="G37" s="960"/>
      <c r="H37" s="960"/>
      <c r="I37" s="960"/>
      <c r="J37" s="960"/>
      <c r="K37" s="960"/>
      <c r="L37" s="960"/>
      <c r="M37" s="960"/>
      <c r="N37" s="960"/>
      <c r="O37" s="960"/>
      <c r="P37" s="960"/>
      <c r="Q37" s="960"/>
      <c r="R37" s="960"/>
      <c r="S37" s="960"/>
      <c r="T37" s="960"/>
      <c r="U37" s="960"/>
      <c r="V37" s="960"/>
      <c r="W37" s="960"/>
      <c r="X37" s="960"/>
      <c r="Y37" s="961"/>
      <c r="Z37" s="237"/>
    </row>
    <row r="38" spans="1:26" ht="15" customHeight="1">
      <c r="A38" s="237"/>
      <c r="B38" s="240"/>
      <c r="C38" s="241"/>
      <c r="D38" s="959"/>
      <c r="E38" s="960"/>
      <c r="F38" s="960"/>
      <c r="G38" s="960"/>
      <c r="H38" s="960"/>
      <c r="I38" s="960"/>
      <c r="J38" s="960"/>
      <c r="K38" s="960"/>
      <c r="L38" s="960"/>
      <c r="M38" s="960"/>
      <c r="N38" s="960"/>
      <c r="O38" s="960"/>
      <c r="P38" s="960"/>
      <c r="Q38" s="960"/>
      <c r="R38" s="960"/>
      <c r="S38" s="960"/>
      <c r="T38" s="960"/>
      <c r="U38" s="960"/>
      <c r="V38" s="960"/>
      <c r="W38" s="960"/>
      <c r="X38" s="960"/>
      <c r="Y38" s="961"/>
      <c r="Z38" s="237"/>
    </row>
    <row r="39" spans="1:26" ht="15" customHeight="1">
      <c r="A39" s="237"/>
      <c r="B39" s="240"/>
      <c r="C39" s="241"/>
      <c r="D39" s="959"/>
      <c r="E39" s="960"/>
      <c r="F39" s="960"/>
      <c r="G39" s="960"/>
      <c r="H39" s="960"/>
      <c r="I39" s="960"/>
      <c r="J39" s="960"/>
      <c r="K39" s="960"/>
      <c r="L39" s="960"/>
      <c r="M39" s="960"/>
      <c r="N39" s="960"/>
      <c r="O39" s="960"/>
      <c r="P39" s="960"/>
      <c r="Q39" s="960"/>
      <c r="R39" s="960"/>
      <c r="S39" s="960"/>
      <c r="T39" s="960"/>
      <c r="U39" s="960"/>
      <c r="V39" s="960"/>
      <c r="W39" s="960"/>
      <c r="X39" s="960"/>
      <c r="Y39" s="961"/>
      <c r="Z39" s="237"/>
    </row>
    <row r="40" spans="1:26" ht="15" customHeight="1">
      <c r="A40" s="237"/>
      <c r="B40" s="240"/>
      <c r="C40" s="241"/>
      <c r="D40" s="959"/>
      <c r="E40" s="960"/>
      <c r="F40" s="960"/>
      <c r="G40" s="960"/>
      <c r="H40" s="960"/>
      <c r="I40" s="960"/>
      <c r="J40" s="960"/>
      <c r="K40" s="960"/>
      <c r="L40" s="960"/>
      <c r="M40" s="960"/>
      <c r="N40" s="960"/>
      <c r="O40" s="960"/>
      <c r="P40" s="960"/>
      <c r="Q40" s="960"/>
      <c r="R40" s="960"/>
      <c r="S40" s="960"/>
      <c r="T40" s="960"/>
      <c r="U40" s="960"/>
      <c r="V40" s="960"/>
      <c r="W40" s="960"/>
      <c r="X40" s="960"/>
      <c r="Y40" s="961"/>
      <c r="Z40" s="237"/>
    </row>
    <row r="41" spans="1:26" ht="15" customHeight="1">
      <c r="A41" s="237"/>
      <c r="B41" s="240"/>
      <c r="C41" s="241"/>
      <c r="D41" s="959"/>
      <c r="E41" s="960"/>
      <c r="F41" s="960"/>
      <c r="G41" s="960"/>
      <c r="H41" s="960"/>
      <c r="I41" s="960"/>
      <c r="J41" s="960"/>
      <c r="K41" s="960"/>
      <c r="L41" s="960"/>
      <c r="M41" s="960"/>
      <c r="N41" s="960"/>
      <c r="O41" s="960"/>
      <c r="P41" s="960"/>
      <c r="Q41" s="960"/>
      <c r="R41" s="960"/>
      <c r="S41" s="960"/>
      <c r="T41" s="960"/>
      <c r="U41" s="960"/>
      <c r="V41" s="960"/>
      <c r="W41" s="960"/>
      <c r="X41" s="960"/>
      <c r="Y41" s="961"/>
      <c r="Z41" s="237"/>
    </row>
    <row r="42" spans="1:26" ht="15" customHeight="1">
      <c r="A42" s="237"/>
      <c r="B42" s="240"/>
      <c r="C42" s="241"/>
      <c r="D42" s="959"/>
      <c r="E42" s="960"/>
      <c r="F42" s="960"/>
      <c r="G42" s="960"/>
      <c r="H42" s="960"/>
      <c r="I42" s="960"/>
      <c r="J42" s="960"/>
      <c r="K42" s="960"/>
      <c r="L42" s="960"/>
      <c r="M42" s="960"/>
      <c r="N42" s="960"/>
      <c r="O42" s="960"/>
      <c r="P42" s="960"/>
      <c r="Q42" s="960"/>
      <c r="R42" s="960"/>
      <c r="S42" s="960"/>
      <c r="T42" s="960"/>
      <c r="U42" s="960"/>
      <c r="V42" s="960"/>
      <c r="W42" s="960"/>
      <c r="X42" s="960"/>
      <c r="Y42" s="961"/>
      <c r="Z42" s="237"/>
    </row>
    <row r="43" spans="1:26" ht="15" customHeight="1">
      <c r="A43" s="237"/>
      <c r="B43" s="240"/>
      <c r="C43" s="241"/>
      <c r="D43" s="959"/>
      <c r="E43" s="960"/>
      <c r="F43" s="960"/>
      <c r="G43" s="960"/>
      <c r="H43" s="960"/>
      <c r="I43" s="960"/>
      <c r="J43" s="960"/>
      <c r="K43" s="960"/>
      <c r="L43" s="960"/>
      <c r="M43" s="960"/>
      <c r="N43" s="960"/>
      <c r="O43" s="960"/>
      <c r="P43" s="960"/>
      <c r="Q43" s="960"/>
      <c r="R43" s="960"/>
      <c r="S43" s="960"/>
      <c r="T43" s="960"/>
      <c r="U43" s="960"/>
      <c r="V43" s="960"/>
      <c r="W43" s="960"/>
      <c r="X43" s="960"/>
      <c r="Y43" s="961"/>
      <c r="Z43" s="237"/>
    </row>
    <row r="44" spans="1:26" ht="15" customHeight="1">
      <c r="A44" s="237"/>
      <c r="B44" s="240"/>
      <c r="C44" s="241"/>
      <c r="D44" s="959"/>
      <c r="E44" s="960"/>
      <c r="F44" s="960"/>
      <c r="G44" s="960"/>
      <c r="H44" s="960"/>
      <c r="I44" s="960"/>
      <c r="J44" s="960"/>
      <c r="K44" s="960"/>
      <c r="L44" s="960"/>
      <c r="M44" s="960"/>
      <c r="N44" s="960"/>
      <c r="O44" s="960"/>
      <c r="P44" s="960"/>
      <c r="Q44" s="960"/>
      <c r="R44" s="960"/>
      <c r="S44" s="960"/>
      <c r="T44" s="960"/>
      <c r="U44" s="960"/>
      <c r="V44" s="960"/>
      <c r="W44" s="960"/>
      <c r="X44" s="960"/>
      <c r="Y44" s="961"/>
      <c r="Z44" s="237"/>
    </row>
    <row r="45" spans="1:26" ht="15" customHeight="1">
      <c r="A45" s="237"/>
      <c r="B45" s="240"/>
      <c r="C45" s="241"/>
      <c r="D45" s="959"/>
      <c r="E45" s="960"/>
      <c r="F45" s="960"/>
      <c r="G45" s="960"/>
      <c r="H45" s="960"/>
      <c r="I45" s="960"/>
      <c r="J45" s="960"/>
      <c r="K45" s="960"/>
      <c r="L45" s="960"/>
      <c r="M45" s="960"/>
      <c r="N45" s="960"/>
      <c r="O45" s="960"/>
      <c r="P45" s="960"/>
      <c r="Q45" s="960"/>
      <c r="R45" s="960"/>
      <c r="S45" s="960"/>
      <c r="T45" s="960"/>
      <c r="U45" s="960"/>
      <c r="V45" s="960"/>
      <c r="W45" s="960"/>
      <c r="X45" s="960"/>
      <c r="Y45" s="961"/>
      <c r="Z45" s="237"/>
    </row>
    <row r="46" spans="1:26" ht="15" customHeight="1">
      <c r="A46" s="237"/>
      <c r="B46" s="240"/>
      <c r="C46" s="241"/>
      <c r="D46" s="959"/>
      <c r="E46" s="960"/>
      <c r="F46" s="960"/>
      <c r="G46" s="960"/>
      <c r="H46" s="960"/>
      <c r="I46" s="960"/>
      <c r="J46" s="960"/>
      <c r="K46" s="960"/>
      <c r="L46" s="960"/>
      <c r="M46" s="960"/>
      <c r="N46" s="960"/>
      <c r="O46" s="960"/>
      <c r="P46" s="960"/>
      <c r="Q46" s="960"/>
      <c r="R46" s="960"/>
      <c r="S46" s="960"/>
      <c r="T46" s="960"/>
      <c r="U46" s="960"/>
      <c r="V46" s="960"/>
      <c r="W46" s="960"/>
      <c r="X46" s="960"/>
      <c r="Y46" s="961"/>
      <c r="Z46" s="237"/>
    </row>
    <row r="47" spans="1:26" ht="15" customHeight="1">
      <c r="A47" s="237"/>
      <c r="B47" s="240"/>
      <c r="C47" s="241"/>
      <c r="D47" s="959"/>
      <c r="E47" s="960"/>
      <c r="F47" s="960"/>
      <c r="G47" s="960"/>
      <c r="H47" s="960"/>
      <c r="I47" s="960"/>
      <c r="J47" s="960"/>
      <c r="K47" s="960"/>
      <c r="L47" s="960"/>
      <c r="M47" s="960"/>
      <c r="N47" s="960"/>
      <c r="O47" s="960"/>
      <c r="P47" s="960"/>
      <c r="Q47" s="960"/>
      <c r="R47" s="960"/>
      <c r="S47" s="960"/>
      <c r="T47" s="960"/>
      <c r="U47" s="960"/>
      <c r="V47" s="960"/>
      <c r="W47" s="960"/>
      <c r="X47" s="960"/>
      <c r="Y47" s="961"/>
      <c r="Z47" s="237"/>
    </row>
    <row r="48" spans="1:26" ht="15" customHeight="1">
      <c r="A48" s="237"/>
      <c r="B48" s="240"/>
      <c r="C48" s="241"/>
      <c r="D48" s="959"/>
      <c r="E48" s="960"/>
      <c r="F48" s="960"/>
      <c r="G48" s="960"/>
      <c r="H48" s="960"/>
      <c r="I48" s="960"/>
      <c r="J48" s="960"/>
      <c r="K48" s="960"/>
      <c r="L48" s="960"/>
      <c r="M48" s="960"/>
      <c r="N48" s="960"/>
      <c r="O48" s="960"/>
      <c r="P48" s="960"/>
      <c r="Q48" s="960"/>
      <c r="R48" s="960"/>
      <c r="S48" s="960"/>
      <c r="T48" s="960"/>
      <c r="U48" s="960"/>
      <c r="V48" s="960"/>
      <c r="W48" s="960"/>
      <c r="X48" s="960"/>
      <c r="Y48" s="961"/>
      <c r="Z48" s="237"/>
    </row>
    <row r="49" spans="1:26" ht="15" customHeight="1">
      <c r="A49" s="237"/>
      <c r="B49" s="240"/>
      <c r="C49" s="241"/>
      <c r="D49" s="959"/>
      <c r="E49" s="960"/>
      <c r="F49" s="960"/>
      <c r="G49" s="960"/>
      <c r="H49" s="960"/>
      <c r="I49" s="960"/>
      <c r="J49" s="960"/>
      <c r="K49" s="960"/>
      <c r="L49" s="960"/>
      <c r="M49" s="960"/>
      <c r="N49" s="960"/>
      <c r="O49" s="960"/>
      <c r="P49" s="960"/>
      <c r="Q49" s="960"/>
      <c r="R49" s="960"/>
      <c r="S49" s="960"/>
      <c r="T49" s="960"/>
      <c r="U49" s="960"/>
      <c r="V49" s="960"/>
      <c r="W49" s="960"/>
      <c r="X49" s="960"/>
      <c r="Y49" s="961"/>
      <c r="Z49" s="237"/>
    </row>
    <row r="50" spans="1:26" ht="15" customHeight="1">
      <c r="A50" s="237"/>
      <c r="B50" s="240"/>
      <c r="C50" s="241"/>
      <c r="D50" s="959"/>
      <c r="E50" s="960"/>
      <c r="F50" s="960"/>
      <c r="G50" s="960"/>
      <c r="H50" s="960"/>
      <c r="I50" s="960"/>
      <c r="J50" s="960"/>
      <c r="K50" s="960"/>
      <c r="L50" s="960"/>
      <c r="M50" s="960"/>
      <c r="N50" s="960"/>
      <c r="O50" s="960"/>
      <c r="P50" s="960"/>
      <c r="Q50" s="960"/>
      <c r="R50" s="960"/>
      <c r="S50" s="960"/>
      <c r="T50" s="960"/>
      <c r="U50" s="960"/>
      <c r="V50" s="960"/>
      <c r="W50" s="960"/>
      <c r="X50" s="960"/>
      <c r="Y50" s="961"/>
      <c r="Z50" s="237"/>
    </row>
    <row r="51" spans="1:26" ht="15" customHeight="1">
      <c r="A51" s="237"/>
      <c r="B51" s="240"/>
      <c r="C51" s="241"/>
      <c r="D51" s="959"/>
      <c r="E51" s="960"/>
      <c r="F51" s="960"/>
      <c r="G51" s="960"/>
      <c r="H51" s="960"/>
      <c r="I51" s="960"/>
      <c r="J51" s="960"/>
      <c r="K51" s="960"/>
      <c r="L51" s="960"/>
      <c r="M51" s="960"/>
      <c r="N51" s="960"/>
      <c r="O51" s="960"/>
      <c r="P51" s="960"/>
      <c r="Q51" s="960"/>
      <c r="R51" s="960"/>
      <c r="S51" s="960"/>
      <c r="T51" s="960"/>
      <c r="U51" s="960"/>
      <c r="V51" s="960"/>
      <c r="W51" s="960"/>
      <c r="X51" s="960"/>
      <c r="Y51" s="961"/>
      <c r="Z51" s="237"/>
    </row>
    <row r="52" spans="1:26" ht="15" customHeight="1">
      <c r="A52" s="237"/>
      <c r="B52" s="240"/>
      <c r="C52" s="241"/>
      <c r="D52" s="962"/>
      <c r="E52" s="963"/>
      <c r="F52" s="963"/>
      <c r="G52" s="963"/>
      <c r="H52" s="963"/>
      <c r="I52" s="963"/>
      <c r="J52" s="963"/>
      <c r="K52" s="963"/>
      <c r="L52" s="963"/>
      <c r="M52" s="963"/>
      <c r="N52" s="963"/>
      <c r="O52" s="963"/>
      <c r="P52" s="963"/>
      <c r="Q52" s="963"/>
      <c r="R52" s="963"/>
      <c r="S52" s="963"/>
      <c r="T52" s="963"/>
      <c r="U52" s="963"/>
      <c r="V52" s="963"/>
      <c r="W52" s="963"/>
      <c r="X52" s="963"/>
      <c r="Y52" s="964"/>
      <c r="Z52" s="237"/>
    </row>
    <row r="53" spans="1:26" ht="15" customHeight="1">
      <c r="A53" s="237"/>
      <c r="B53" s="240"/>
      <c r="C53" s="241"/>
      <c r="D53" s="241"/>
      <c r="E53" s="260" t="s">
        <v>157</v>
      </c>
      <c r="F53" s="241"/>
      <c r="G53" s="241"/>
      <c r="H53" s="241"/>
      <c r="I53" s="241"/>
      <c r="J53" s="237"/>
      <c r="K53" s="237"/>
      <c r="L53" s="237"/>
      <c r="M53" s="237"/>
      <c r="N53" s="237"/>
      <c r="O53" s="237"/>
      <c r="P53" s="237"/>
      <c r="Q53" s="237"/>
      <c r="R53" s="237"/>
      <c r="S53" s="237"/>
      <c r="T53" s="237"/>
      <c r="U53" s="237"/>
      <c r="V53" s="237"/>
      <c r="W53" s="237"/>
      <c r="X53" s="237"/>
      <c r="Y53" s="237"/>
      <c r="Z53" s="237"/>
    </row>
    <row r="54" spans="1:26" ht="21.75" customHeight="1">
      <c r="A54" s="261" t="s">
        <v>260</v>
      </c>
      <c r="B54" s="1001" t="s">
        <v>261</v>
      </c>
      <c r="C54" s="1001"/>
      <c r="D54" s="1001"/>
      <c r="E54" s="1001"/>
      <c r="F54" s="1001"/>
      <c r="G54" s="1001"/>
      <c r="H54" s="262" t="s">
        <v>235</v>
      </c>
      <c r="I54" s="262"/>
      <c r="J54" s="262"/>
      <c r="K54" s="263" t="s">
        <v>235</v>
      </c>
      <c r="L54" s="237"/>
      <c r="M54" s="237"/>
      <c r="N54" s="237"/>
      <c r="O54" s="237"/>
      <c r="P54" s="237"/>
      <c r="Q54" s="237"/>
      <c r="R54" s="237"/>
      <c r="S54" s="237"/>
      <c r="T54" s="237"/>
    </row>
    <row r="55" spans="1:26" ht="19.5" customHeight="1">
      <c r="A55" s="264"/>
      <c r="B55" s="965" t="s">
        <v>262</v>
      </c>
      <c r="C55" s="966"/>
      <c r="D55" s="966"/>
      <c r="E55" s="966"/>
      <c r="F55" s="966"/>
      <c r="G55" s="966"/>
      <c r="H55" s="967"/>
      <c r="I55" s="942" t="s">
        <v>158</v>
      </c>
      <c r="J55" s="943"/>
      <c r="K55" s="943"/>
      <c r="L55" s="943"/>
      <c r="M55" s="943"/>
      <c r="N55" s="943"/>
      <c r="O55" s="943"/>
      <c r="P55" s="944"/>
      <c r="Q55" s="942" t="s">
        <v>159</v>
      </c>
      <c r="R55" s="943"/>
      <c r="S55" s="943"/>
      <c r="T55" s="943"/>
      <c r="U55" s="943"/>
      <c r="V55" s="943"/>
      <c r="W55" s="943"/>
      <c r="X55" s="943"/>
      <c r="Y55" s="944"/>
    </row>
    <row r="56" spans="1:26" ht="19.5" customHeight="1">
      <c r="A56" s="264"/>
      <c r="B56" s="968"/>
      <c r="C56" s="969"/>
      <c r="D56" s="969"/>
      <c r="E56" s="969"/>
      <c r="F56" s="969"/>
      <c r="G56" s="969"/>
      <c r="H56" s="970"/>
      <c r="I56" s="945" t="s">
        <v>160</v>
      </c>
      <c r="J56" s="946"/>
      <c r="K56" s="946"/>
      <c r="L56" s="946"/>
      <c r="M56" s="946"/>
      <c r="N56" s="946"/>
      <c r="O56" s="946"/>
      <c r="P56" s="947"/>
      <c r="Q56" s="945" t="s">
        <v>161</v>
      </c>
      <c r="R56" s="946"/>
      <c r="S56" s="946"/>
      <c r="T56" s="946"/>
      <c r="U56" s="946"/>
      <c r="V56" s="946"/>
      <c r="W56" s="946"/>
      <c r="X56" s="946"/>
      <c r="Y56" s="947"/>
    </row>
    <row r="57" spans="1:26" ht="56.25" customHeight="1">
      <c r="A57" s="264"/>
      <c r="B57" s="229" t="s">
        <v>162</v>
      </c>
      <c r="C57" s="952" t="s">
        <v>420</v>
      </c>
      <c r="D57" s="952"/>
      <c r="E57" s="952"/>
      <c r="F57" s="952"/>
      <c r="G57" s="952"/>
      <c r="H57" s="952"/>
      <c r="I57" s="939"/>
      <c r="J57" s="940"/>
      <c r="K57" s="940"/>
      <c r="L57" s="940"/>
      <c r="M57" s="940"/>
      <c r="N57" s="940"/>
      <c r="O57" s="940"/>
      <c r="P57" s="941"/>
      <c r="Q57" s="939"/>
      <c r="R57" s="940"/>
      <c r="S57" s="940"/>
      <c r="T57" s="940"/>
      <c r="U57" s="940"/>
      <c r="V57" s="940"/>
      <c r="W57" s="940"/>
      <c r="X57" s="940"/>
      <c r="Y57" s="941"/>
    </row>
    <row r="58" spans="1:26" ht="55.5" customHeight="1">
      <c r="A58" s="265"/>
      <c r="B58" s="266" t="s">
        <v>163</v>
      </c>
      <c r="C58" s="938" t="s">
        <v>421</v>
      </c>
      <c r="D58" s="938"/>
      <c r="E58" s="938"/>
      <c r="F58" s="938"/>
      <c r="G58" s="938"/>
      <c r="H58" s="938"/>
      <c r="I58" s="939"/>
      <c r="J58" s="940"/>
      <c r="K58" s="940"/>
      <c r="L58" s="940"/>
      <c r="M58" s="940"/>
      <c r="N58" s="940"/>
      <c r="O58" s="940"/>
      <c r="P58" s="941"/>
      <c r="Q58" s="939"/>
      <c r="R58" s="940"/>
      <c r="S58" s="940"/>
      <c r="T58" s="940"/>
      <c r="U58" s="940"/>
      <c r="V58" s="940"/>
      <c r="W58" s="940"/>
      <c r="X58" s="940"/>
      <c r="Y58" s="941"/>
    </row>
    <row r="59" spans="1:26" ht="60" customHeight="1">
      <c r="A59" s="267"/>
      <c r="B59" s="231" t="s">
        <v>164</v>
      </c>
      <c r="C59" s="938" t="s">
        <v>165</v>
      </c>
      <c r="D59" s="938"/>
      <c r="E59" s="938"/>
      <c r="F59" s="938"/>
      <c r="G59" s="938"/>
      <c r="H59" s="938"/>
      <c r="I59" s="939"/>
      <c r="J59" s="940"/>
      <c r="K59" s="940"/>
      <c r="L59" s="940"/>
      <c r="M59" s="940"/>
      <c r="N59" s="940"/>
      <c r="O59" s="940"/>
      <c r="P59" s="941"/>
      <c r="Q59" s="939"/>
      <c r="R59" s="940"/>
      <c r="S59" s="940"/>
      <c r="T59" s="940"/>
      <c r="U59" s="940"/>
      <c r="V59" s="940"/>
      <c r="W59" s="940"/>
      <c r="X59" s="940"/>
      <c r="Y59" s="941"/>
    </row>
    <row r="60" spans="1:26" ht="60" customHeight="1">
      <c r="A60" s="267"/>
      <c r="B60" s="229" t="s">
        <v>166</v>
      </c>
      <c r="C60" s="938" t="s">
        <v>167</v>
      </c>
      <c r="D60" s="938"/>
      <c r="E60" s="938"/>
      <c r="F60" s="938"/>
      <c r="G60" s="938"/>
      <c r="H60" s="938"/>
      <c r="I60" s="939"/>
      <c r="J60" s="940"/>
      <c r="K60" s="940"/>
      <c r="L60" s="940"/>
      <c r="M60" s="940"/>
      <c r="N60" s="940"/>
      <c r="O60" s="940"/>
      <c r="P60" s="941"/>
      <c r="Q60" s="939"/>
      <c r="R60" s="940"/>
      <c r="S60" s="940"/>
      <c r="T60" s="940"/>
      <c r="U60" s="940"/>
      <c r="V60" s="940"/>
      <c r="W60" s="940"/>
      <c r="X60" s="940"/>
      <c r="Y60" s="941"/>
    </row>
    <row r="61" spans="1:26" ht="55.5" customHeight="1">
      <c r="A61" s="268"/>
      <c r="B61" s="229" t="s">
        <v>168</v>
      </c>
      <c r="C61" s="938" t="s">
        <v>169</v>
      </c>
      <c r="D61" s="938"/>
      <c r="E61" s="938"/>
      <c r="F61" s="938"/>
      <c r="G61" s="938"/>
      <c r="H61" s="938"/>
      <c r="I61" s="939"/>
      <c r="J61" s="940"/>
      <c r="K61" s="940"/>
      <c r="L61" s="940"/>
      <c r="M61" s="940"/>
      <c r="N61" s="940"/>
      <c r="O61" s="940"/>
      <c r="P61" s="941"/>
      <c r="Q61" s="939"/>
      <c r="R61" s="940"/>
      <c r="S61" s="940"/>
      <c r="T61" s="940"/>
      <c r="U61" s="940"/>
      <c r="V61" s="940"/>
      <c r="W61" s="940"/>
      <c r="X61" s="940"/>
      <c r="Y61" s="941"/>
    </row>
    <row r="62" spans="1:26" ht="55.5" customHeight="1">
      <c r="A62" s="267"/>
      <c r="B62" s="229" t="s">
        <v>170</v>
      </c>
      <c r="C62" s="938" t="s">
        <v>171</v>
      </c>
      <c r="D62" s="938"/>
      <c r="E62" s="938"/>
      <c r="F62" s="938"/>
      <c r="G62" s="938"/>
      <c r="H62" s="938"/>
      <c r="I62" s="939"/>
      <c r="J62" s="940"/>
      <c r="K62" s="940"/>
      <c r="L62" s="940"/>
      <c r="M62" s="940"/>
      <c r="N62" s="940"/>
      <c r="O62" s="940"/>
      <c r="P62" s="941"/>
      <c r="Q62" s="939"/>
      <c r="R62" s="940"/>
      <c r="S62" s="940"/>
      <c r="T62" s="940"/>
      <c r="U62" s="940"/>
      <c r="V62" s="940"/>
      <c r="W62" s="940"/>
      <c r="X62" s="940"/>
      <c r="Y62" s="941"/>
    </row>
    <row r="63" spans="1:26" ht="60" customHeight="1">
      <c r="A63" s="267"/>
      <c r="B63" s="231" t="s">
        <v>172</v>
      </c>
      <c r="C63" s="938" t="s">
        <v>422</v>
      </c>
      <c r="D63" s="938"/>
      <c r="E63" s="938"/>
      <c r="F63" s="938"/>
      <c r="G63" s="938"/>
      <c r="H63" s="938"/>
      <c r="I63" s="939"/>
      <c r="J63" s="940"/>
      <c r="K63" s="940"/>
      <c r="L63" s="940"/>
      <c r="M63" s="940"/>
      <c r="N63" s="940"/>
      <c r="O63" s="940"/>
      <c r="P63" s="941"/>
      <c r="Q63" s="939"/>
      <c r="R63" s="940"/>
      <c r="S63" s="940"/>
      <c r="T63" s="940"/>
      <c r="U63" s="940"/>
      <c r="V63" s="940"/>
      <c r="W63" s="940"/>
      <c r="X63" s="940"/>
      <c r="Y63" s="941"/>
    </row>
    <row r="64" spans="1:26" ht="60" customHeight="1">
      <c r="A64" s="267"/>
      <c r="B64" s="231" t="s">
        <v>173</v>
      </c>
      <c r="C64" s="938" t="s">
        <v>423</v>
      </c>
      <c r="D64" s="938"/>
      <c r="E64" s="938"/>
      <c r="F64" s="938"/>
      <c r="G64" s="938"/>
      <c r="H64" s="938"/>
      <c r="I64" s="939"/>
      <c r="J64" s="940"/>
      <c r="K64" s="940"/>
      <c r="L64" s="940"/>
      <c r="M64" s="940"/>
      <c r="N64" s="940"/>
      <c r="O64" s="940"/>
      <c r="P64" s="941"/>
      <c r="Q64" s="939"/>
      <c r="R64" s="940"/>
      <c r="S64" s="940"/>
      <c r="T64" s="940"/>
      <c r="U64" s="940"/>
      <c r="V64" s="940"/>
      <c r="W64" s="940"/>
      <c r="X64" s="940"/>
      <c r="Y64" s="941"/>
    </row>
    <row r="65" spans="1:25" ht="54" customHeight="1">
      <c r="A65" s="267"/>
      <c r="B65" s="229" t="s">
        <v>175</v>
      </c>
      <c r="C65" s="938" t="s">
        <v>174</v>
      </c>
      <c r="D65" s="938"/>
      <c r="E65" s="938"/>
      <c r="F65" s="938"/>
      <c r="G65" s="938"/>
      <c r="H65" s="938"/>
      <c r="I65" s="939"/>
      <c r="J65" s="940"/>
      <c r="K65" s="940"/>
      <c r="L65" s="940"/>
      <c r="M65" s="940"/>
      <c r="N65" s="940"/>
      <c r="O65" s="940"/>
      <c r="P65" s="941"/>
      <c r="Q65" s="939"/>
      <c r="R65" s="940"/>
      <c r="S65" s="940"/>
      <c r="T65" s="940"/>
      <c r="U65" s="940"/>
      <c r="V65" s="940"/>
      <c r="W65" s="940"/>
      <c r="X65" s="940"/>
      <c r="Y65" s="941"/>
    </row>
    <row r="66" spans="1:25" ht="54.75" customHeight="1">
      <c r="A66" s="268"/>
      <c r="B66" s="231" t="s">
        <v>176</v>
      </c>
      <c r="C66" s="938" t="s">
        <v>436</v>
      </c>
      <c r="D66" s="938"/>
      <c r="E66" s="938"/>
      <c r="F66" s="938"/>
      <c r="G66" s="938"/>
      <c r="H66" s="938"/>
      <c r="I66" s="939"/>
      <c r="J66" s="940"/>
      <c r="K66" s="940"/>
      <c r="L66" s="940"/>
      <c r="M66" s="940"/>
      <c r="N66" s="940"/>
      <c r="O66" s="940"/>
      <c r="P66" s="941"/>
      <c r="Q66" s="939"/>
      <c r="R66" s="940"/>
      <c r="S66" s="940"/>
      <c r="T66" s="940"/>
      <c r="U66" s="940"/>
      <c r="V66" s="940"/>
      <c r="W66" s="940"/>
      <c r="X66" s="940"/>
      <c r="Y66" s="941"/>
    </row>
    <row r="67" spans="1:25" ht="54.75" customHeight="1">
      <c r="A67" s="268"/>
      <c r="B67" s="229" t="s">
        <v>177</v>
      </c>
      <c r="C67" s="938" t="s">
        <v>424</v>
      </c>
      <c r="D67" s="938"/>
      <c r="E67" s="938"/>
      <c r="F67" s="938"/>
      <c r="G67" s="938"/>
      <c r="H67" s="938"/>
      <c r="I67" s="939"/>
      <c r="J67" s="940"/>
      <c r="K67" s="940"/>
      <c r="L67" s="940"/>
      <c r="M67" s="940"/>
      <c r="N67" s="940"/>
      <c r="O67" s="940"/>
      <c r="P67" s="941"/>
      <c r="Q67" s="939"/>
      <c r="R67" s="940"/>
      <c r="S67" s="940"/>
      <c r="T67" s="940"/>
      <c r="U67" s="940"/>
      <c r="V67" s="940"/>
      <c r="W67" s="940"/>
      <c r="X67" s="940"/>
      <c r="Y67" s="941"/>
    </row>
    <row r="68" spans="1:25" ht="54.75" customHeight="1">
      <c r="A68" s="268"/>
      <c r="B68" s="231" t="s">
        <v>178</v>
      </c>
      <c r="C68" s="952" t="s">
        <v>556</v>
      </c>
      <c r="D68" s="952"/>
      <c r="E68" s="952"/>
      <c r="F68" s="952"/>
      <c r="G68" s="952"/>
      <c r="H68" s="993"/>
      <c r="I68" s="939"/>
      <c r="J68" s="1039"/>
      <c r="K68" s="1039"/>
      <c r="L68" s="1039"/>
      <c r="M68" s="1039"/>
      <c r="N68" s="1039"/>
      <c r="O68" s="1039"/>
      <c r="P68" s="1040"/>
      <c r="Q68" s="1041"/>
      <c r="R68" s="1042"/>
      <c r="S68" s="1042"/>
      <c r="T68" s="1042"/>
      <c r="U68" s="1042"/>
      <c r="V68" s="1042"/>
      <c r="W68" s="1042"/>
      <c r="X68" s="1042"/>
      <c r="Y68" s="1043"/>
    </row>
    <row r="69" spans="1:25" ht="54.75" customHeight="1">
      <c r="A69" s="268"/>
      <c r="B69" s="231" t="s">
        <v>222</v>
      </c>
      <c r="C69" s="952" t="s">
        <v>557</v>
      </c>
      <c r="D69" s="952"/>
      <c r="E69" s="952"/>
      <c r="F69" s="952"/>
      <c r="G69" s="952"/>
      <c r="H69" s="993"/>
      <c r="I69" s="939"/>
      <c r="J69" s="1039"/>
      <c r="K69" s="1039"/>
      <c r="L69" s="1039"/>
      <c r="M69" s="1039"/>
      <c r="N69" s="1039"/>
      <c r="O69" s="1039"/>
      <c r="P69" s="1040"/>
      <c r="Q69" s="939"/>
      <c r="R69" s="1039"/>
      <c r="S69" s="1039"/>
      <c r="T69" s="1039"/>
      <c r="U69" s="1039"/>
      <c r="V69" s="1039"/>
      <c r="W69" s="1039"/>
      <c r="X69" s="1039"/>
      <c r="Y69" s="1040"/>
    </row>
    <row r="70" spans="1:25" ht="17.25" customHeight="1">
      <c r="A70" s="267"/>
      <c r="B70" s="988" t="s">
        <v>553</v>
      </c>
      <c r="C70" s="992" t="s">
        <v>179</v>
      </c>
      <c r="D70" s="992"/>
      <c r="E70" s="992"/>
      <c r="F70" s="992"/>
      <c r="G70" s="992"/>
      <c r="H70" s="992"/>
      <c r="I70" s="995" t="s">
        <v>180</v>
      </c>
      <c r="J70" s="996"/>
      <c r="K70" s="996"/>
      <c r="L70" s="996"/>
      <c r="M70" s="996"/>
      <c r="N70" s="996"/>
      <c r="O70" s="996"/>
      <c r="P70" s="997"/>
      <c r="Q70" s="995" t="s">
        <v>180</v>
      </c>
      <c r="R70" s="996"/>
      <c r="S70" s="996"/>
      <c r="T70" s="996"/>
      <c r="U70" s="996"/>
      <c r="V70" s="996"/>
      <c r="W70" s="996"/>
      <c r="X70" s="996"/>
      <c r="Y70" s="997"/>
    </row>
    <row r="71" spans="1:25" ht="37.5" customHeight="1">
      <c r="A71" s="267"/>
      <c r="B71" s="989"/>
      <c r="C71" s="990" t="s">
        <v>425</v>
      </c>
      <c r="D71" s="990"/>
      <c r="E71" s="990"/>
      <c r="F71" s="990"/>
      <c r="G71" s="990"/>
      <c r="H71" s="991"/>
      <c r="I71" s="998"/>
      <c r="J71" s="999"/>
      <c r="K71" s="999"/>
      <c r="L71" s="999"/>
      <c r="M71" s="999"/>
      <c r="N71" s="999"/>
      <c r="O71" s="999"/>
      <c r="P71" s="1000"/>
      <c r="Q71" s="998"/>
      <c r="R71" s="999"/>
      <c r="S71" s="999"/>
      <c r="T71" s="999"/>
      <c r="U71" s="999"/>
      <c r="V71" s="999"/>
      <c r="W71" s="999"/>
      <c r="X71" s="999"/>
      <c r="Y71" s="1000"/>
    </row>
    <row r="72" spans="1:25" ht="15" customHeight="1">
      <c r="A72" s="267"/>
      <c r="B72" s="951" t="s">
        <v>157</v>
      </c>
      <c r="C72" s="951"/>
      <c r="D72" s="951"/>
      <c r="E72" s="951"/>
      <c r="F72" s="951"/>
      <c r="G72" s="951"/>
      <c r="H72" s="951"/>
      <c r="I72" s="951"/>
      <c r="J72" s="951"/>
      <c r="K72" s="951"/>
      <c r="L72" s="951"/>
      <c r="M72" s="951"/>
      <c r="N72" s="951"/>
      <c r="O72" s="951"/>
      <c r="P72" s="951"/>
      <c r="Q72" s="951"/>
      <c r="R72" s="951"/>
      <c r="S72" s="951"/>
      <c r="T72" s="951"/>
      <c r="U72" s="951"/>
      <c r="V72" s="951"/>
      <c r="W72" s="951"/>
      <c r="X72" s="951"/>
      <c r="Y72" s="951"/>
    </row>
  </sheetData>
  <sheetProtection algorithmName="SHA-512" hashValue="7g+mao6oIrzEv2zDyRfHCjHIqaJ9XC+Ok3/iO5xI9LAuV1ARTh+5Qdht0hNmFIZXTG2HNb+EfkUNtVTAh90NUQ==" saltValue="F/dH914WAfWnblW3x7qgpg==" spinCount="100000" sheet="1" formatCells="0"/>
  <mergeCells count="120">
    <mergeCell ref="I66:P66"/>
    <mergeCell ref="Q66:Y66"/>
    <mergeCell ref="Q59:Y59"/>
    <mergeCell ref="I60:P60"/>
    <mergeCell ref="Q60:Y60"/>
    <mergeCell ref="I57:P57"/>
    <mergeCell ref="Q57:Y57"/>
    <mergeCell ref="I68:P68"/>
    <mergeCell ref="I69:P69"/>
    <mergeCell ref="Q68:Y68"/>
    <mergeCell ref="Q69:Y69"/>
    <mergeCell ref="I67:P67"/>
    <mergeCell ref="Q67:Y67"/>
    <mergeCell ref="I59:P59"/>
    <mergeCell ref="Q23:S23"/>
    <mergeCell ref="K25:O25"/>
    <mergeCell ref="A1:Z1"/>
    <mergeCell ref="K31:N32"/>
    <mergeCell ref="O31:O32"/>
    <mergeCell ref="T33:Y33"/>
    <mergeCell ref="E26:I26"/>
    <mergeCell ref="E27:I27"/>
    <mergeCell ref="E28:I28"/>
    <mergeCell ref="E31:I31"/>
    <mergeCell ref="E32:I32"/>
    <mergeCell ref="T26:Y26"/>
    <mergeCell ref="T27:Y27"/>
    <mergeCell ref="T28:Y28"/>
    <mergeCell ref="T31:Y32"/>
    <mergeCell ref="Q33:S33"/>
    <mergeCell ref="P31:S32"/>
    <mergeCell ref="B3:Z4"/>
    <mergeCell ref="R12:Z12"/>
    <mergeCell ref="C5:G5"/>
    <mergeCell ref="H5:J5"/>
    <mergeCell ref="K5:N5"/>
    <mergeCell ref="L10:O10"/>
    <mergeCell ref="D7:F7"/>
    <mergeCell ref="C64:H64"/>
    <mergeCell ref="B70:B71"/>
    <mergeCell ref="C71:H71"/>
    <mergeCell ref="C70:H70"/>
    <mergeCell ref="C67:H67"/>
    <mergeCell ref="C68:H68"/>
    <mergeCell ref="K26:N26"/>
    <mergeCell ref="K27:N27"/>
    <mergeCell ref="K28:N28"/>
    <mergeCell ref="I58:P58"/>
    <mergeCell ref="I55:P55"/>
    <mergeCell ref="I56:P56"/>
    <mergeCell ref="I70:P71"/>
    <mergeCell ref="C69:H69"/>
    <mergeCell ref="B54:G54"/>
    <mergeCell ref="P28:S28"/>
    <mergeCell ref="P26:S26"/>
    <mergeCell ref="P27:S27"/>
    <mergeCell ref="C65:H65"/>
    <mergeCell ref="E29:I29"/>
    <mergeCell ref="P29:S29"/>
    <mergeCell ref="Q70:Y71"/>
    <mergeCell ref="I65:P65"/>
    <mergeCell ref="Q65:Y65"/>
    <mergeCell ref="G7:H7"/>
    <mergeCell ref="I16:K16"/>
    <mergeCell ref="D17:F17"/>
    <mergeCell ref="L16:Y16"/>
    <mergeCell ref="G9:H9"/>
    <mergeCell ref="G14:H14"/>
    <mergeCell ref="T25:Y25"/>
    <mergeCell ref="T24:Y24"/>
    <mergeCell ref="D9:F9"/>
    <mergeCell ref="I10:K10"/>
    <mergeCell ref="G17:H17"/>
    <mergeCell ref="G16:H16"/>
    <mergeCell ref="D14:F14"/>
    <mergeCell ref="D23:M23"/>
    <mergeCell ref="N23:P23"/>
    <mergeCell ref="L11:O11"/>
    <mergeCell ref="L12:O12"/>
    <mergeCell ref="D19:F19"/>
    <mergeCell ref="D16:F16"/>
    <mergeCell ref="G19:H19"/>
    <mergeCell ref="R10:Z10"/>
    <mergeCell ref="R11:Z11"/>
    <mergeCell ref="P11:Q11"/>
    <mergeCell ref="P12:Q12"/>
    <mergeCell ref="P10:Q10"/>
    <mergeCell ref="I17:K17"/>
    <mergeCell ref="L17:Y17"/>
    <mergeCell ref="B72:Y72"/>
    <mergeCell ref="C59:H59"/>
    <mergeCell ref="C58:H58"/>
    <mergeCell ref="C57:H57"/>
    <mergeCell ref="Q61:Y61"/>
    <mergeCell ref="I62:P62"/>
    <mergeCell ref="Q62:Y62"/>
    <mergeCell ref="K24:O24"/>
    <mergeCell ref="C62:H62"/>
    <mergeCell ref="Q63:Y63"/>
    <mergeCell ref="I61:P61"/>
    <mergeCell ref="I63:P63"/>
    <mergeCell ref="C63:H63"/>
    <mergeCell ref="P24:S25"/>
    <mergeCell ref="D36:Y52"/>
    <mergeCell ref="C60:H60"/>
    <mergeCell ref="E24:I25"/>
    <mergeCell ref="B55:H56"/>
    <mergeCell ref="I64:P64"/>
    <mergeCell ref="Q64:Y64"/>
    <mergeCell ref="C66:H66"/>
    <mergeCell ref="T29:Y29"/>
    <mergeCell ref="E30:I30"/>
    <mergeCell ref="P30:S30"/>
    <mergeCell ref="T30:Y30"/>
    <mergeCell ref="K29:N29"/>
    <mergeCell ref="K30:N30"/>
    <mergeCell ref="C61:H61"/>
    <mergeCell ref="Q58:Y58"/>
    <mergeCell ref="Q55:Y55"/>
    <mergeCell ref="Q56:Y56"/>
  </mergeCells>
  <phoneticPr fontId="2"/>
  <printOptions horizontalCentered="1"/>
  <pageMargins left="0.39370078740157483" right="0.39370078740157483" top="0.59055118110236227" bottom="0.43307086614173229" header="0.51181102362204722" footer="0.31496062992125984"/>
  <pageSetup paperSize="9" scale="96" pageOrder="overThenDown" orientation="portrait" r:id="rId1"/>
  <headerFooter alignWithMargins="0"/>
  <rowBreaks count="1" manualBreakCount="1">
    <brk id="53" max="2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9A8F-AC19-4579-AC94-B5D9D2319C52}">
  <sheetPr codeName="Sheet16"/>
  <dimension ref="B1:X43"/>
  <sheetViews>
    <sheetView view="pageBreakPreview" zoomScale="80" zoomScaleNormal="55" zoomScaleSheetLayoutView="80" workbookViewId="0"/>
  </sheetViews>
  <sheetFormatPr defaultColWidth="8" defaultRowHeight="12.75" customHeight="1"/>
  <cols>
    <col min="1" max="1" width="0.7265625" style="200" customWidth="1"/>
    <col min="2" max="2" width="3.6328125" style="200" customWidth="1"/>
    <col min="3" max="3" width="3.26953125" style="200" customWidth="1"/>
    <col min="4" max="4" width="1.453125" style="200" customWidth="1"/>
    <col min="5" max="7" width="3.26953125" style="200" customWidth="1"/>
    <col min="8" max="8" width="4.90625" style="200" customWidth="1"/>
    <col min="9" max="9" width="4.7265625" style="200" customWidth="1"/>
    <col min="10" max="10" width="5.453125" style="200" customWidth="1"/>
    <col min="11" max="11" width="5.7265625" style="200" customWidth="1"/>
    <col min="12" max="12" width="2.08984375" style="200" customWidth="1"/>
    <col min="13" max="14" width="3.26953125" style="200" customWidth="1"/>
    <col min="15" max="15" width="3.453125" style="200" customWidth="1"/>
    <col min="16" max="16" width="3.36328125" style="200" customWidth="1"/>
    <col min="17" max="17" width="3.26953125" style="200" customWidth="1"/>
    <col min="18" max="18" width="4" style="200" customWidth="1"/>
    <col min="19" max="19" width="2.7265625" style="200" customWidth="1"/>
    <col min="20" max="20" width="2" style="200" customWidth="1"/>
    <col min="21" max="21" width="6.36328125" style="200" customWidth="1"/>
    <col min="22" max="22" width="3.7265625" style="200" customWidth="1"/>
    <col min="23" max="23" width="4" style="200" customWidth="1"/>
    <col min="24" max="24" width="2.36328125" style="200" customWidth="1"/>
    <col min="25" max="25" width="1.7265625" style="200" customWidth="1"/>
    <col min="26" max="16384" width="8" style="200"/>
  </cols>
  <sheetData>
    <row r="1" spans="2:24" ht="12.75" customHeight="1">
      <c r="B1" s="1069" t="s">
        <v>181</v>
      </c>
      <c r="C1" s="1069"/>
      <c r="D1" s="1069"/>
      <c r="E1" s="1069"/>
      <c r="F1" s="1069"/>
      <c r="G1" s="1069"/>
      <c r="H1" s="1069"/>
      <c r="I1" s="1069"/>
      <c r="J1" s="1069"/>
      <c r="K1" s="1069"/>
      <c r="L1" s="1069"/>
      <c r="M1" s="1069"/>
      <c r="N1" s="1069"/>
      <c r="O1" s="1069"/>
      <c r="P1" s="1069"/>
      <c r="Q1" s="1069"/>
      <c r="R1" s="1069"/>
      <c r="S1" s="1069"/>
      <c r="T1" s="1069"/>
      <c r="U1" s="1069"/>
      <c r="V1" s="1069"/>
      <c r="W1" s="1069"/>
      <c r="X1" s="1069"/>
    </row>
    <row r="2" spans="2:24" ht="5.25" customHeight="1">
      <c r="B2" s="199"/>
      <c r="C2" s="199"/>
      <c r="D2" s="199"/>
      <c r="E2" s="199"/>
      <c r="F2" s="199"/>
      <c r="G2" s="199"/>
      <c r="H2" s="199"/>
      <c r="I2" s="199"/>
      <c r="J2" s="199"/>
      <c r="K2" s="199"/>
      <c r="L2" s="199"/>
      <c r="M2" s="199"/>
      <c r="N2" s="199"/>
      <c r="O2" s="199"/>
      <c r="P2" s="199"/>
      <c r="Q2" s="199"/>
      <c r="R2" s="199"/>
      <c r="S2" s="199"/>
      <c r="T2" s="199"/>
      <c r="U2" s="199"/>
      <c r="V2" s="199"/>
      <c r="W2" s="199"/>
      <c r="X2" s="199"/>
    </row>
    <row r="3" spans="2:24" ht="12.75" customHeight="1">
      <c r="B3" s="201">
        <v>4</v>
      </c>
      <c r="C3" s="201" t="s">
        <v>287</v>
      </c>
      <c r="E3" s="202"/>
      <c r="G3" s="202"/>
    </row>
    <row r="4" spans="2:24" ht="6.75" customHeight="1">
      <c r="B4" s="202"/>
      <c r="C4" s="202"/>
      <c r="D4" s="202"/>
      <c r="E4" s="202"/>
      <c r="F4" s="202"/>
      <c r="G4" s="202"/>
    </row>
    <row r="5" spans="2:24" ht="12.75" customHeight="1">
      <c r="B5" s="1073" t="s">
        <v>439</v>
      </c>
      <c r="C5" s="1073"/>
      <c r="D5" s="1073"/>
      <c r="E5" s="1073"/>
      <c r="F5" s="1073"/>
      <c r="G5" s="1073"/>
      <c r="H5" s="1077">
        <f>'別紙-第1項現況'!D3</f>
        <v>2025</v>
      </c>
      <c r="I5" s="1077"/>
      <c r="J5" s="1075" t="s">
        <v>182</v>
      </c>
      <c r="K5" s="1075"/>
      <c r="L5" s="1075"/>
      <c r="M5" s="1075"/>
      <c r="N5" s="1075"/>
      <c r="O5" s="1075"/>
      <c r="P5" s="1075"/>
      <c r="Q5" s="1075"/>
      <c r="R5" s="1075"/>
      <c r="S5" s="1075"/>
      <c r="T5" s="1075"/>
      <c r="U5" s="1075"/>
      <c r="V5" s="1075"/>
      <c r="W5" s="1075"/>
      <c r="X5" s="203"/>
    </row>
    <row r="6" spans="2:24" ht="3.75" customHeight="1" thickBot="1">
      <c r="B6" s="202"/>
      <c r="C6" s="202"/>
      <c r="D6" s="202"/>
      <c r="E6" s="202"/>
      <c r="F6" s="202"/>
      <c r="G6" s="202"/>
    </row>
    <row r="7" spans="2:24" ht="16.5" customHeight="1">
      <c r="B7" s="1078" t="s">
        <v>183</v>
      </c>
      <c r="C7" s="1045"/>
      <c r="D7" s="1045"/>
      <c r="E7" s="1045"/>
      <c r="F7" s="1045"/>
      <c r="G7" s="1045"/>
      <c r="H7" s="1045"/>
      <c r="I7" s="1044" t="s">
        <v>158</v>
      </c>
      <c r="J7" s="1045"/>
      <c r="K7" s="1045"/>
      <c r="L7" s="1045"/>
      <c r="M7" s="1045"/>
      <c r="N7" s="1045"/>
      <c r="O7" s="1046"/>
      <c r="P7" s="1045" t="s">
        <v>184</v>
      </c>
      <c r="Q7" s="1045"/>
      <c r="R7" s="1045"/>
      <c r="S7" s="1045"/>
      <c r="T7" s="1045"/>
      <c r="U7" s="1045"/>
      <c r="V7" s="1045"/>
      <c r="W7" s="1045"/>
      <c r="X7" s="1050"/>
    </row>
    <row r="8" spans="2:24" ht="17.25" customHeight="1" thickBot="1">
      <c r="B8" s="1074" t="s">
        <v>185</v>
      </c>
      <c r="C8" s="1048"/>
      <c r="D8" s="1048"/>
      <c r="E8" s="1048"/>
      <c r="F8" s="1048"/>
      <c r="G8" s="1048"/>
      <c r="H8" s="1048"/>
      <c r="I8" s="1047" t="s">
        <v>186</v>
      </c>
      <c r="J8" s="1048"/>
      <c r="K8" s="1048"/>
      <c r="L8" s="1048"/>
      <c r="M8" s="1048"/>
      <c r="N8" s="1048"/>
      <c r="O8" s="1049"/>
      <c r="P8" s="1048" t="s">
        <v>187</v>
      </c>
      <c r="Q8" s="1048"/>
      <c r="R8" s="1048"/>
      <c r="S8" s="1048"/>
      <c r="T8" s="1048"/>
      <c r="U8" s="1048"/>
      <c r="V8" s="1048"/>
      <c r="W8" s="1048"/>
      <c r="X8" s="1051"/>
    </row>
    <row r="9" spans="2:24" ht="6" customHeight="1">
      <c r="B9" s="204"/>
      <c r="C9" s="205"/>
      <c r="D9" s="206"/>
      <c r="E9" s="206"/>
      <c r="F9" s="206"/>
      <c r="G9" s="206"/>
      <c r="H9" s="207"/>
      <c r="I9" s="1087"/>
      <c r="J9" s="1088"/>
      <c r="K9" s="1088"/>
      <c r="L9" s="1088"/>
      <c r="M9" s="1088"/>
      <c r="N9" s="1088"/>
      <c r="O9" s="1089"/>
      <c r="P9" s="1060"/>
      <c r="Q9" s="1061"/>
      <c r="R9" s="1061"/>
      <c r="S9" s="1061"/>
      <c r="T9" s="1061"/>
      <c r="U9" s="1061"/>
      <c r="V9" s="1061"/>
      <c r="W9" s="1061"/>
      <c r="X9" s="1062"/>
    </row>
    <row r="10" spans="2:24" ht="12.75" customHeight="1">
      <c r="B10" s="1079" t="s">
        <v>188</v>
      </c>
      <c r="C10" s="208" t="s">
        <v>189</v>
      </c>
      <c r="D10" s="1083" t="s">
        <v>190</v>
      </c>
      <c r="E10" s="1083"/>
      <c r="F10" s="1083"/>
      <c r="G10" s="1083"/>
      <c r="H10" s="1083"/>
      <c r="I10" s="959"/>
      <c r="J10" s="960"/>
      <c r="K10" s="960"/>
      <c r="L10" s="960"/>
      <c r="M10" s="960"/>
      <c r="N10" s="960"/>
      <c r="O10" s="961"/>
      <c r="P10" s="1063"/>
      <c r="Q10" s="1064"/>
      <c r="R10" s="1064"/>
      <c r="S10" s="1064"/>
      <c r="T10" s="1064"/>
      <c r="U10" s="1064"/>
      <c r="V10" s="1064"/>
      <c r="W10" s="1064"/>
      <c r="X10" s="1065"/>
    </row>
    <row r="11" spans="2:24" ht="12.75" customHeight="1">
      <c r="B11" s="1079"/>
      <c r="C11" s="209"/>
      <c r="D11" s="1083"/>
      <c r="E11" s="1083"/>
      <c r="F11" s="1083"/>
      <c r="G11" s="1083"/>
      <c r="H11" s="1083"/>
      <c r="I11" s="959"/>
      <c r="J11" s="960"/>
      <c r="K11" s="960"/>
      <c r="L11" s="960"/>
      <c r="M11" s="960"/>
      <c r="N11" s="960"/>
      <c r="O11" s="961"/>
      <c r="P11" s="1063"/>
      <c r="Q11" s="1064"/>
      <c r="R11" s="1064"/>
      <c r="S11" s="1064"/>
      <c r="T11" s="1064"/>
      <c r="U11" s="1064"/>
      <c r="V11" s="1064"/>
      <c r="W11" s="1064"/>
      <c r="X11" s="1065"/>
    </row>
    <row r="12" spans="2:24" ht="5.25" customHeight="1">
      <c r="B12" s="1079"/>
      <c r="C12" s="210"/>
      <c r="D12" s="202"/>
      <c r="E12" s="202"/>
      <c r="F12" s="202"/>
      <c r="G12" s="202"/>
      <c r="I12" s="1090"/>
      <c r="J12" s="1091"/>
      <c r="K12" s="1091"/>
      <c r="L12" s="1091"/>
      <c r="M12" s="1091"/>
      <c r="N12" s="1091"/>
      <c r="O12" s="1092"/>
      <c r="P12" s="1066"/>
      <c r="Q12" s="1067"/>
      <c r="R12" s="1067"/>
      <c r="S12" s="1067"/>
      <c r="T12" s="1067"/>
      <c r="U12" s="1067"/>
      <c r="V12" s="1067"/>
      <c r="W12" s="1067"/>
      <c r="X12" s="1068"/>
    </row>
    <row r="13" spans="2:24" ht="5.25" customHeight="1">
      <c r="B13" s="1079"/>
      <c r="C13" s="211"/>
      <c r="D13" s="212"/>
      <c r="E13" s="213"/>
      <c r="F13" s="213"/>
      <c r="G13" s="213"/>
      <c r="H13" s="213"/>
      <c r="I13" s="213"/>
      <c r="J13" s="213"/>
      <c r="K13" s="213"/>
      <c r="L13" s="213"/>
      <c r="M13" s="213"/>
      <c r="N13" s="213"/>
      <c r="O13" s="213"/>
      <c r="P13" s="213"/>
      <c r="Q13" s="213"/>
      <c r="R13" s="213"/>
      <c r="S13" s="213"/>
      <c r="T13" s="213"/>
      <c r="U13" s="213"/>
      <c r="V13" s="213"/>
      <c r="W13" s="213"/>
      <c r="X13" s="214"/>
    </row>
    <row r="14" spans="2:24" ht="14.25" customHeight="1">
      <c r="B14" s="1079"/>
      <c r="C14" s="211"/>
      <c r="D14" s="215"/>
      <c r="E14" s="1084" t="str">
        <f>"（現況："&amp;'別紙-第1項現況'!D3&amp;"年度）"</f>
        <v>（現況：2025年度）</v>
      </c>
      <c r="F14" s="1084"/>
      <c r="G14" s="1084"/>
      <c r="H14" s="1084"/>
      <c r="I14" s="1084"/>
      <c r="J14" s="1084"/>
      <c r="K14" s="1084"/>
      <c r="L14" s="207"/>
      <c r="M14" s="207"/>
      <c r="N14" s="207"/>
      <c r="O14" s="207"/>
      <c r="P14" s="207"/>
      <c r="Q14" s="207"/>
      <c r="R14" s="207"/>
      <c r="S14" s="207"/>
      <c r="T14" s="207"/>
      <c r="U14" s="207"/>
      <c r="V14" s="207"/>
      <c r="W14" s="207"/>
      <c r="X14" s="216"/>
    </row>
    <row r="15" spans="2:24" ht="12.75" customHeight="1">
      <c r="B15" s="1079"/>
      <c r="C15" s="211"/>
      <c r="D15" s="215"/>
      <c r="E15" s="206" t="s">
        <v>192</v>
      </c>
      <c r="F15" s="206"/>
      <c r="G15" s="206"/>
      <c r="H15" s="207"/>
      <c r="I15" s="207"/>
      <c r="J15" s="207"/>
      <c r="K15" s="207"/>
      <c r="L15" s="1059">
        <f>SUM(L16:N17)</f>
        <v>0</v>
      </c>
      <c r="M15" s="1059"/>
      <c r="N15" s="1059"/>
      <c r="O15" s="207" t="s">
        <v>74</v>
      </c>
      <c r="P15" s="207"/>
      <c r="Q15" s="207"/>
      <c r="R15" s="207"/>
      <c r="S15" s="207"/>
      <c r="T15" s="207"/>
      <c r="U15" s="207"/>
      <c r="V15" s="207"/>
      <c r="W15" s="207"/>
      <c r="X15" s="216"/>
    </row>
    <row r="16" spans="2:24" ht="12.75" customHeight="1">
      <c r="B16" s="1079"/>
      <c r="C16" s="211"/>
      <c r="D16" s="215"/>
      <c r="E16" s="206" t="s">
        <v>193</v>
      </c>
      <c r="F16" s="206"/>
      <c r="G16" s="206"/>
      <c r="H16" s="207"/>
      <c r="I16" s="207"/>
      <c r="J16" s="207"/>
      <c r="K16" s="207"/>
      <c r="L16" s="1058"/>
      <c r="M16" s="1058"/>
      <c r="N16" s="1058"/>
      <c r="O16" s="1055" t="s">
        <v>417</v>
      </c>
      <c r="P16" s="1055"/>
      <c r="Q16" s="1055"/>
      <c r="R16" s="1055"/>
      <c r="S16" s="1055"/>
      <c r="T16" s="1055"/>
      <c r="U16" s="154" t="e">
        <f>L16/L15*100</f>
        <v>#DIV/0!</v>
      </c>
      <c r="V16" s="207" t="s">
        <v>194</v>
      </c>
      <c r="W16" s="207"/>
      <c r="X16" s="216"/>
    </row>
    <row r="17" spans="2:24" ht="12.75" customHeight="1">
      <c r="B17" s="1079"/>
      <c r="C17" s="211"/>
      <c r="D17" s="215"/>
      <c r="E17" s="206" t="s">
        <v>195</v>
      </c>
      <c r="F17" s="206"/>
      <c r="G17" s="206"/>
      <c r="H17" s="207"/>
      <c r="I17" s="207"/>
      <c r="J17" s="207"/>
      <c r="K17" s="207"/>
      <c r="L17" s="1058"/>
      <c r="M17" s="1058"/>
      <c r="N17" s="1058"/>
      <c r="O17" s="1055" t="s">
        <v>417</v>
      </c>
      <c r="P17" s="1055"/>
      <c r="Q17" s="1055"/>
      <c r="R17" s="1055"/>
      <c r="S17" s="1055"/>
      <c r="T17" s="1055"/>
      <c r="U17" s="154" t="e">
        <f>L17/L15*100</f>
        <v>#DIV/0!</v>
      </c>
      <c r="V17" s="207" t="s">
        <v>196</v>
      </c>
      <c r="W17" s="207"/>
      <c r="X17" s="216"/>
    </row>
    <row r="18" spans="2:24" ht="9.75" customHeight="1">
      <c r="B18" s="1079"/>
      <c r="C18" s="211"/>
      <c r="D18" s="215"/>
      <c r="E18" s="206"/>
      <c r="F18" s="206"/>
      <c r="G18" s="206"/>
      <c r="H18" s="207"/>
      <c r="I18" s="207"/>
      <c r="J18" s="207"/>
      <c r="K18" s="207"/>
      <c r="L18" s="217"/>
      <c r="M18" s="217"/>
      <c r="N18" s="217"/>
      <c r="O18" s="207"/>
      <c r="P18" s="207"/>
      <c r="Q18" s="207"/>
      <c r="R18" s="207"/>
      <c r="S18" s="207"/>
      <c r="T18" s="207"/>
      <c r="U18" s="207"/>
      <c r="V18" s="207"/>
      <c r="W18" s="207"/>
      <c r="X18" s="216"/>
    </row>
    <row r="19" spans="2:24" ht="12.75" customHeight="1">
      <c r="B19" s="1079"/>
      <c r="C19" s="211"/>
      <c r="D19" s="215"/>
      <c r="E19" s="1084" t="s">
        <v>1102</v>
      </c>
      <c r="F19" s="1084"/>
      <c r="G19" s="1084"/>
      <c r="H19" s="1084"/>
      <c r="I19" s="1084"/>
      <c r="J19" s="1084"/>
      <c r="K19" s="1084"/>
      <c r="L19" s="217"/>
      <c r="M19" s="217"/>
      <c r="N19" s="217"/>
      <c r="O19" s="207"/>
      <c r="P19" s="207"/>
      <c r="Q19" s="207"/>
      <c r="R19" s="207"/>
      <c r="S19" s="207"/>
      <c r="T19" s="207"/>
      <c r="U19" s="207"/>
      <c r="V19" s="207"/>
      <c r="W19" s="207"/>
      <c r="X19" s="216"/>
    </row>
    <row r="20" spans="2:24" ht="12.75" customHeight="1">
      <c r="B20" s="1079"/>
      <c r="C20" s="211"/>
      <c r="D20" s="215"/>
      <c r="E20" s="206" t="s">
        <v>192</v>
      </c>
      <c r="F20" s="206"/>
      <c r="G20" s="206"/>
      <c r="H20" s="207"/>
      <c r="I20" s="207"/>
      <c r="J20" s="207"/>
      <c r="K20" s="207"/>
      <c r="L20" s="1059">
        <f>SUM(L21:N22)</f>
        <v>0</v>
      </c>
      <c r="M20" s="1059"/>
      <c r="N20" s="1059"/>
      <c r="O20" s="207" t="s">
        <v>74</v>
      </c>
      <c r="P20" s="207"/>
      <c r="Q20" s="207"/>
      <c r="R20" s="207"/>
      <c r="S20" s="207"/>
      <c r="T20" s="207"/>
      <c r="U20" s="207"/>
      <c r="V20" s="207"/>
      <c r="W20" s="207"/>
      <c r="X20" s="216"/>
    </row>
    <row r="21" spans="2:24" ht="12.75" customHeight="1">
      <c r="B21" s="1079"/>
      <c r="C21" s="211"/>
      <c r="D21" s="215"/>
      <c r="E21" s="206" t="s">
        <v>197</v>
      </c>
      <c r="F21" s="206"/>
      <c r="G21" s="206"/>
      <c r="H21" s="207"/>
      <c r="I21" s="207"/>
      <c r="J21" s="207"/>
      <c r="K21" s="207"/>
      <c r="L21" s="1058"/>
      <c r="M21" s="1058"/>
      <c r="N21" s="1058"/>
      <c r="O21" s="1055" t="s">
        <v>417</v>
      </c>
      <c r="P21" s="1055"/>
      <c r="Q21" s="1055"/>
      <c r="R21" s="1055"/>
      <c r="S21" s="1055"/>
      <c r="T21" s="1055"/>
      <c r="U21" s="154" t="e">
        <f>L21/L20*100</f>
        <v>#DIV/0!</v>
      </c>
      <c r="V21" s="207" t="s">
        <v>194</v>
      </c>
      <c r="W21" s="207"/>
      <c r="X21" s="216"/>
    </row>
    <row r="22" spans="2:24" ht="12.75" customHeight="1">
      <c r="B22" s="1079"/>
      <c r="C22" s="211"/>
      <c r="D22" s="215"/>
      <c r="E22" s="206" t="s">
        <v>198</v>
      </c>
      <c r="F22" s="206"/>
      <c r="G22" s="206"/>
      <c r="H22" s="207"/>
      <c r="I22" s="207"/>
      <c r="J22" s="207"/>
      <c r="K22" s="207"/>
      <c r="L22" s="1058"/>
      <c r="M22" s="1058"/>
      <c r="N22" s="1058"/>
      <c r="O22" s="1055" t="s">
        <v>417</v>
      </c>
      <c r="P22" s="1055"/>
      <c r="Q22" s="1055"/>
      <c r="R22" s="1055"/>
      <c r="S22" s="1055"/>
      <c r="T22" s="1055"/>
      <c r="U22" s="154" t="e">
        <f>L22/L20*100</f>
        <v>#DIV/0!</v>
      </c>
      <c r="V22" s="207" t="s">
        <v>196</v>
      </c>
      <c r="W22" s="207"/>
      <c r="X22" s="216"/>
    </row>
    <row r="23" spans="2:24" ht="6" customHeight="1">
      <c r="B23" s="1079"/>
      <c r="C23" s="218"/>
      <c r="D23" s="219"/>
      <c r="E23" s="220"/>
      <c r="F23" s="220"/>
      <c r="G23" s="220"/>
      <c r="H23" s="221"/>
      <c r="I23" s="221"/>
      <c r="J23" s="221"/>
      <c r="K23" s="221"/>
      <c r="L23" s="221"/>
      <c r="M23" s="221"/>
      <c r="N23" s="221"/>
      <c r="O23" s="221"/>
      <c r="P23" s="221"/>
      <c r="Q23" s="221"/>
      <c r="R23" s="221"/>
      <c r="S23" s="221"/>
      <c r="T23" s="221"/>
      <c r="U23" s="221"/>
      <c r="V23" s="221"/>
      <c r="W23" s="221"/>
      <c r="X23" s="222"/>
    </row>
    <row r="24" spans="2:24" ht="38.25" customHeight="1">
      <c r="B24" s="1079"/>
      <c r="C24" s="223" t="s">
        <v>199</v>
      </c>
      <c r="D24" s="1076" t="s">
        <v>200</v>
      </c>
      <c r="E24" s="1076"/>
      <c r="F24" s="1076"/>
      <c r="G24" s="1076"/>
      <c r="H24" s="1076"/>
      <c r="I24" s="1052"/>
      <c r="J24" s="1053"/>
      <c r="K24" s="1053"/>
      <c r="L24" s="1053"/>
      <c r="M24" s="1053"/>
      <c r="N24" s="1053"/>
      <c r="O24" s="1054"/>
      <c r="P24" s="1052"/>
      <c r="Q24" s="1056"/>
      <c r="R24" s="1056"/>
      <c r="S24" s="1056"/>
      <c r="T24" s="1056"/>
      <c r="U24" s="1056"/>
      <c r="V24" s="1056"/>
      <c r="W24" s="1056"/>
      <c r="X24" s="1057"/>
    </row>
    <row r="25" spans="2:24" ht="36.75" customHeight="1">
      <c r="B25" s="1079"/>
      <c r="C25" s="224" t="s">
        <v>201</v>
      </c>
      <c r="D25" s="1076" t="s">
        <v>551</v>
      </c>
      <c r="E25" s="1076"/>
      <c r="F25" s="1076"/>
      <c r="G25" s="1076"/>
      <c r="H25" s="1076"/>
      <c r="I25" s="1052"/>
      <c r="J25" s="1053"/>
      <c r="K25" s="1053"/>
      <c r="L25" s="1053"/>
      <c r="M25" s="1053"/>
      <c r="N25" s="1053"/>
      <c r="O25" s="1054"/>
      <c r="P25" s="1052"/>
      <c r="Q25" s="1056"/>
      <c r="R25" s="1056"/>
      <c r="S25" s="1056"/>
      <c r="T25" s="1056"/>
      <c r="U25" s="1056"/>
      <c r="V25" s="1056"/>
      <c r="W25" s="1056"/>
      <c r="X25" s="1057"/>
    </row>
    <row r="26" spans="2:24" ht="15" customHeight="1">
      <c r="B26" s="1079"/>
      <c r="C26" s="225" t="s">
        <v>202</v>
      </c>
      <c r="D26" s="1080" t="s">
        <v>203</v>
      </c>
      <c r="E26" s="1080"/>
      <c r="F26" s="1080"/>
      <c r="G26" s="1080"/>
      <c r="H26" s="1080"/>
      <c r="I26" s="1101"/>
      <c r="J26" s="1107"/>
      <c r="K26" s="1107"/>
      <c r="L26" s="1107"/>
      <c r="M26" s="1107"/>
      <c r="N26" s="1107"/>
      <c r="O26" s="1108"/>
      <c r="P26" s="1101"/>
      <c r="Q26" s="1102"/>
      <c r="R26" s="1102"/>
      <c r="S26" s="1102"/>
      <c r="T26" s="1102"/>
      <c r="U26" s="1102"/>
      <c r="V26" s="1102"/>
      <c r="W26" s="1102"/>
      <c r="X26" s="1103"/>
    </row>
    <row r="27" spans="2:24" ht="27" customHeight="1" thickBot="1">
      <c r="B27" s="1079"/>
      <c r="C27" s="270" t="s">
        <v>204</v>
      </c>
      <c r="D27" s="1070" t="s">
        <v>499</v>
      </c>
      <c r="E27" s="1070"/>
      <c r="F27" s="1070"/>
      <c r="G27" s="1070"/>
      <c r="H27" s="1071"/>
      <c r="I27" s="1109"/>
      <c r="J27" s="1110"/>
      <c r="K27" s="1110"/>
      <c r="L27" s="1110"/>
      <c r="M27" s="1110"/>
      <c r="N27" s="1110"/>
      <c r="O27" s="1111"/>
      <c r="P27" s="1104"/>
      <c r="Q27" s="1105"/>
      <c r="R27" s="1105"/>
      <c r="S27" s="1105"/>
      <c r="T27" s="1105"/>
      <c r="U27" s="1105"/>
      <c r="V27" s="1105"/>
      <c r="W27" s="1105"/>
      <c r="X27" s="1106"/>
    </row>
    <row r="28" spans="2:24" ht="35.15" customHeight="1">
      <c r="B28" s="226"/>
      <c r="C28" s="227" t="s">
        <v>427</v>
      </c>
      <c r="D28" s="1081" t="s">
        <v>552</v>
      </c>
      <c r="E28" s="1081"/>
      <c r="F28" s="1081"/>
      <c r="G28" s="1081"/>
      <c r="H28" s="1081"/>
      <c r="I28" s="1112"/>
      <c r="J28" s="1113"/>
      <c r="K28" s="1113"/>
      <c r="L28" s="1113"/>
      <c r="M28" s="1113"/>
      <c r="N28" s="1113"/>
      <c r="O28" s="1113"/>
      <c r="P28" s="1112"/>
      <c r="Q28" s="1112"/>
      <c r="R28" s="1112"/>
      <c r="S28" s="1112"/>
      <c r="T28" s="1112"/>
      <c r="U28" s="1112"/>
      <c r="V28" s="1112"/>
      <c r="W28" s="1112"/>
      <c r="X28" s="1114"/>
    </row>
    <row r="29" spans="2:24" ht="35.15" customHeight="1">
      <c r="B29" s="1072" t="s">
        <v>205</v>
      </c>
      <c r="C29" s="229" t="s">
        <v>206</v>
      </c>
      <c r="D29" s="1076" t="s">
        <v>207</v>
      </c>
      <c r="E29" s="1076"/>
      <c r="F29" s="1076"/>
      <c r="G29" s="1076"/>
      <c r="H29" s="1076"/>
      <c r="I29" s="1085"/>
      <c r="J29" s="1086"/>
      <c r="K29" s="1086"/>
      <c r="L29" s="1086"/>
      <c r="M29" s="1086"/>
      <c r="N29" s="1086"/>
      <c r="O29" s="1086"/>
      <c r="P29" s="1085"/>
      <c r="Q29" s="1085"/>
      <c r="R29" s="1085"/>
      <c r="S29" s="1085"/>
      <c r="T29" s="1085"/>
      <c r="U29" s="1085"/>
      <c r="V29" s="1085"/>
      <c r="W29" s="1085"/>
      <c r="X29" s="1115"/>
    </row>
    <row r="30" spans="2:24" ht="60" customHeight="1">
      <c r="B30" s="1072"/>
      <c r="C30" s="230" t="s">
        <v>208</v>
      </c>
      <c r="D30" s="1076" t="s">
        <v>426</v>
      </c>
      <c r="E30" s="1076"/>
      <c r="F30" s="1076"/>
      <c r="G30" s="1076"/>
      <c r="H30" s="1076"/>
      <c r="I30" s="1085"/>
      <c r="J30" s="1086"/>
      <c r="K30" s="1086"/>
      <c r="L30" s="1086"/>
      <c r="M30" s="1086"/>
      <c r="N30" s="1086"/>
      <c r="O30" s="1086"/>
      <c r="P30" s="1085"/>
      <c r="Q30" s="1085"/>
      <c r="R30" s="1085"/>
      <c r="S30" s="1085"/>
      <c r="T30" s="1085"/>
      <c r="U30" s="1085"/>
      <c r="V30" s="1085"/>
      <c r="W30" s="1085"/>
      <c r="X30" s="1115"/>
    </row>
    <row r="31" spans="2:24" ht="41.25" customHeight="1">
      <c r="B31" s="1072"/>
      <c r="C31" s="229" t="s">
        <v>209</v>
      </c>
      <c r="D31" s="1082" t="s">
        <v>210</v>
      </c>
      <c r="E31" s="1082"/>
      <c r="F31" s="1082"/>
      <c r="G31" s="1082"/>
      <c r="H31" s="1082"/>
      <c r="I31" s="1085"/>
      <c r="J31" s="1086"/>
      <c r="K31" s="1086"/>
      <c r="L31" s="1086"/>
      <c r="M31" s="1086"/>
      <c r="N31" s="1086"/>
      <c r="O31" s="1086"/>
      <c r="P31" s="1085"/>
      <c r="Q31" s="1085"/>
      <c r="R31" s="1085"/>
      <c r="S31" s="1085"/>
      <c r="T31" s="1085"/>
      <c r="U31" s="1085"/>
      <c r="V31" s="1085"/>
      <c r="W31" s="1085"/>
      <c r="X31" s="1115"/>
    </row>
    <row r="32" spans="2:24" ht="41.25" customHeight="1">
      <c r="B32" s="1072"/>
      <c r="C32" s="230" t="s">
        <v>211</v>
      </c>
      <c r="D32" s="1100" t="s">
        <v>212</v>
      </c>
      <c r="E32" s="1100"/>
      <c r="F32" s="1100"/>
      <c r="G32" s="1100"/>
      <c r="H32" s="1100"/>
      <c r="I32" s="1085"/>
      <c r="J32" s="1086"/>
      <c r="K32" s="1086"/>
      <c r="L32" s="1086"/>
      <c r="M32" s="1086"/>
      <c r="N32" s="1086"/>
      <c r="O32" s="1086"/>
      <c r="P32" s="1085"/>
      <c r="Q32" s="1085"/>
      <c r="R32" s="1085"/>
      <c r="S32" s="1085"/>
      <c r="T32" s="1085"/>
      <c r="U32" s="1085"/>
      <c r="V32" s="1085"/>
      <c r="W32" s="1085"/>
      <c r="X32" s="1115"/>
    </row>
    <row r="33" spans="2:24" ht="40.5" customHeight="1">
      <c r="B33" s="1072"/>
      <c r="C33" s="231" t="s">
        <v>170</v>
      </c>
      <c r="D33" s="1082" t="s">
        <v>213</v>
      </c>
      <c r="E33" s="1082"/>
      <c r="F33" s="1082"/>
      <c r="G33" s="1082"/>
      <c r="H33" s="1082"/>
      <c r="I33" s="1085"/>
      <c r="J33" s="1086"/>
      <c r="K33" s="1086"/>
      <c r="L33" s="1086"/>
      <c r="M33" s="1086"/>
      <c r="N33" s="1086"/>
      <c r="O33" s="1086"/>
      <c r="P33" s="1085"/>
      <c r="Q33" s="1085"/>
      <c r="R33" s="1085"/>
      <c r="S33" s="1085"/>
      <c r="T33" s="1085"/>
      <c r="U33" s="1085"/>
      <c r="V33" s="1085"/>
      <c r="W33" s="1085"/>
      <c r="X33" s="1115"/>
    </row>
    <row r="34" spans="2:24" ht="37.5" customHeight="1">
      <c r="B34" s="1072"/>
      <c r="C34" s="231" t="s">
        <v>214</v>
      </c>
      <c r="D34" s="1082" t="s">
        <v>215</v>
      </c>
      <c r="E34" s="1082"/>
      <c r="F34" s="1082"/>
      <c r="G34" s="1082"/>
      <c r="H34" s="1082"/>
      <c r="I34" s="1085"/>
      <c r="J34" s="1086"/>
      <c r="K34" s="1086"/>
      <c r="L34" s="1086"/>
      <c r="M34" s="1086"/>
      <c r="N34" s="1086"/>
      <c r="O34" s="1086"/>
      <c r="P34" s="1085"/>
      <c r="Q34" s="1085"/>
      <c r="R34" s="1085"/>
      <c r="S34" s="1085"/>
      <c r="T34" s="1085"/>
      <c r="U34" s="1085"/>
      <c r="V34" s="1085"/>
      <c r="W34" s="1085"/>
      <c r="X34" s="1115"/>
    </row>
    <row r="35" spans="2:24" ht="38.25" customHeight="1">
      <c r="B35" s="1072"/>
      <c r="C35" s="231" t="s">
        <v>216</v>
      </c>
      <c r="D35" s="1082" t="s">
        <v>217</v>
      </c>
      <c r="E35" s="1082"/>
      <c r="F35" s="1082"/>
      <c r="G35" s="1082"/>
      <c r="H35" s="1082"/>
      <c r="I35" s="1085"/>
      <c r="J35" s="1086"/>
      <c r="K35" s="1086"/>
      <c r="L35" s="1086"/>
      <c r="M35" s="1086"/>
      <c r="N35" s="1086"/>
      <c r="O35" s="1086"/>
      <c r="P35" s="1085"/>
      <c r="Q35" s="1085"/>
      <c r="R35" s="1085"/>
      <c r="S35" s="1085"/>
      <c r="T35" s="1085"/>
      <c r="U35" s="1085"/>
      <c r="V35" s="1085"/>
      <c r="W35" s="1085"/>
      <c r="X35" s="1115"/>
    </row>
    <row r="36" spans="2:24" ht="35.25" customHeight="1">
      <c r="B36" s="1072"/>
      <c r="C36" s="231" t="s">
        <v>218</v>
      </c>
      <c r="D36" s="1076" t="s">
        <v>219</v>
      </c>
      <c r="E36" s="1076"/>
      <c r="F36" s="1076"/>
      <c r="G36" s="1076"/>
      <c r="H36" s="1076"/>
      <c r="I36" s="1085"/>
      <c r="J36" s="1086"/>
      <c r="K36" s="1086"/>
      <c r="L36" s="1086"/>
      <c r="M36" s="1086"/>
      <c r="N36" s="1086"/>
      <c r="O36" s="1086"/>
      <c r="P36" s="1085"/>
      <c r="Q36" s="1085"/>
      <c r="R36" s="1085"/>
      <c r="S36" s="1085"/>
      <c r="T36" s="1085"/>
      <c r="U36" s="1085"/>
      <c r="V36" s="1085"/>
      <c r="W36" s="1085"/>
      <c r="X36" s="1115"/>
    </row>
    <row r="37" spans="2:24" ht="46.5" customHeight="1">
      <c r="B37" s="1072"/>
      <c r="C37" s="231" t="s">
        <v>220</v>
      </c>
      <c r="D37" s="1076" t="s">
        <v>435</v>
      </c>
      <c r="E37" s="1076"/>
      <c r="F37" s="1076"/>
      <c r="G37" s="1076"/>
      <c r="H37" s="1076"/>
      <c r="I37" s="1085"/>
      <c r="J37" s="1086"/>
      <c r="K37" s="1086"/>
      <c r="L37" s="1086"/>
      <c r="M37" s="1086"/>
      <c r="N37" s="1086"/>
      <c r="O37" s="1086"/>
      <c r="P37" s="1085"/>
      <c r="Q37" s="1085"/>
      <c r="R37" s="1085"/>
      <c r="S37" s="1085"/>
      <c r="T37" s="1085"/>
      <c r="U37" s="1085"/>
      <c r="V37" s="1085"/>
      <c r="W37" s="1085"/>
      <c r="X37" s="1115"/>
    </row>
    <row r="38" spans="2:24" ht="35.15" customHeight="1">
      <c r="B38" s="228"/>
      <c r="C38" s="231" t="s">
        <v>428</v>
      </c>
      <c r="D38" s="1082" t="s">
        <v>221</v>
      </c>
      <c r="E38" s="1082"/>
      <c r="F38" s="1082"/>
      <c r="G38" s="1082"/>
      <c r="H38" s="1082"/>
      <c r="I38" s="1085"/>
      <c r="J38" s="1086"/>
      <c r="K38" s="1086"/>
      <c r="L38" s="1086"/>
      <c r="M38" s="1086"/>
      <c r="N38" s="1086"/>
      <c r="O38" s="1086"/>
      <c r="P38" s="1085"/>
      <c r="Q38" s="1085"/>
      <c r="R38" s="1085"/>
      <c r="S38" s="1085"/>
      <c r="T38" s="1085"/>
      <c r="U38" s="1085"/>
      <c r="V38" s="1085"/>
      <c r="W38" s="1085"/>
      <c r="X38" s="1115"/>
    </row>
    <row r="39" spans="2:24" ht="35.15" customHeight="1">
      <c r="B39" s="228"/>
      <c r="C39" s="231" t="s">
        <v>222</v>
      </c>
      <c r="D39" s="1082" t="s">
        <v>554</v>
      </c>
      <c r="E39" s="1082"/>
      <c r="F39" s="1082"/>
      <c r="G39" s="1082"/>
      <c r="H39" s="1094"/>
      <c r="I39" s="1052"/>
      <c r="J39" s="1117"/>
      <c r="K39" s="1117"/>
      <c r="L39" s="1117"/>
      <c r="M39" s="1117"/>
      <c r="N39" s="1117"/>
      <c r="O39" s="1118"/>
      <c r="P39" s="1052"/>
      <c r="Q39" s="1117"/>
      <c r="R39" s="1117"/>
      <c r="S39" s="1117"/>
      <c r="T39" s="1117"/>
      <c r="U39" s="1117"/>
      <c r="V39" s="1117"/>
      <c r="W39" s="1117"/>
      <c r="X39" s="1119"/>
    </row>
    <row r="40" spans="2:24" ht="41.25" customHeight="1">
      <c r="B40" s="228"/>
      <c r="C40" s="231" t="s">
        <v>553</v>
      </c>
      <c r="D40" s="1095" t="s">
        <v>555</v>
      </c>
      <c r="E40" s="1095"/>
      <c r="F40" s="1095"/>
      <c r="G40" s="1095"/>
      <c r="H40" s="1096"/>
      <c r="I40" s="1052"/>
      <c r="J40" s="1117"/>
      <c r="K40" s="1117"/>
      <c r="L40" s="1117"/>
      <c r="M40" s="1117"/>
      <c r="N40" s="1117"/>
      <c r="O40" s="1118"/>
      <c r="P40" s="1052"/>
      <c r="Q40" s="1117"/>
      <c r="R40" s="1117"/>
      <c r="S40" s="1117"/>
      <c r="T40" s="1117"/>
      <c r="U40" s="1117"/>
      <c r="V40" s="1117"/>
      <c r="W40" s="1117"/>
      <c r="X40" s="1119"/>
    </row>
    <row r="41" spans="2:24" ht="15.75" customHeight="1">
      <c r="B41" s="228"/>
      <c r="C41" s="232" t="s">
        <v>222</v>
      </c>
      <c r="D41" s="1099" t="s">
        <v>223</v>
      </c>
      <c r="E41" s="1099"/>
      <c r="F41" s="1099"/>
      <c r="G41" s="1099"/>
      <c r="H41" s="1099"/>
      <c r="I41" s="1085" t="s">
        <v>191</v>
      </c>
      <c r="J41" s="1085"/>
      <c r="K41" s="1085"/>
      <c r="L41" s="1085"/>
      <c r="M41" s="1085"/>
      <c r="N41" s="1085"/>
      <c r="O41" s="1085"/>
      <c r="P41" s="1085"/>
      <c r="Q41" s="1085"/>
      <c r="R41" s="1085"/>
      <c r="S41" s="1085"/>
      <c r="T41" s="1085"/>
      <c r="U41" s="1085"/>
      <c r="V41" s="1085"/>
      <c r="W41" s="1085"/>
      <c r="X41" s="1115"/>
    </row>
    <row r="42" spans="2:24" ht="26.25" customHeight="1" thickBot="1">
      <c r="B42" s="233"/>
      <c r="C42" s="234" t="s">
        <v>191</v>
      </c>
      <c r="D42" s="1097" t="s">
        <v>498</v>
      </c>
      <c r="E42" s="1097"/>
      <c r="F42" s="1097"/>
      <c r="G42" s="1097"/>
      <c r="H42" s="1098"/>
      <c r="I42" s="1093"/>
      <c r="J42" s="1093"/>
      <c r="K42" s="1093"/>
      <c r="L42" s="1093"/>
      <c r="M42" s="1093"/>
      <c r="N42" s="1093"/>
      <c r="O42" s="1093"/>
      <c r="P42" s="1093"/>
      <c r="Q42" s="1093"/>
      <c r="R42" s="1093"/>
      <c r="S42" s="1093"/>
      <c r="T42" s="1093"/>
      <c r="U42" s="1093"/>
      <c r="V42" s="1093"/>
      <c r="W42" s="1093"/>
      <c r="X42" s="1116"/>
    </row>
    <row r="43" spans="2:24" ht="12.75" customHeight="1">
      <c r="B43" s="1008" t="s">
        <v>157</v>
      </c>
      <c r="C43" s="1008"/>
      <c r="D43" s="1008"/>
      <c r="E43" s="1008"/>
      <c r="F43" s="1008"/>
      <c r="G43" s="1008"/>
      <c r="H43" s="1008"/>
      <c r="I43" s="1008"/>
      <c r="J43" s="1008"/>
      <c r="K43" s="1008"/>
      <c r="L43" s="1008"/>
      <c r="M43" s="1008"/>
      <c r="N43" s="1008"/>
      <c r="O43" s="1008"/>
      <c r="P43" s="1008"/>
      <c r="Q43" s="1008"/>
      <c r="R43" s="1008"/>
      <c r="S43" s="1008"/>
      <c r="T43" s="1008"/>
      <c r="U43" s="1008"/>
      <c r="V43" s="1008"/>
      <c r="W43" s="1008"/>
      <c r="X43" s="1008"/>
    </row>
  </sheetData>
  <sheetProtection password="E4BE" sheet="1" formatCells="0" formatColumns="0" formatRows="0"/>
  <mergeCells count="81">
    <mergeCell ref="I29:O29"/>
    <mergeCell ref="I30:O30"/>
    <mergeCell ref="I31:O31"/>
    <mergeCell ref="P41:X42"/>
    <mergeCell ref="P36:X36"/>
    <mergeCell ref="P34:X34"/>
    <mergeCell ref="P35:X35"/>
    <mergeCell ref="I37:O37"/>
    <mergeCell ref="P37:X37"/>
    <mergeCell ref="I38:O38"/>
    <mergeCell ref="P38:X38"/>
    <mergeCell ref="I36:O36"/>
    <mergeCell ref="I39:O39"/>
    <mergeCell ref="P39:X39"/>
    <mergeCell ref="I40:O40"/>
    <mergeCell ref="P40:X40"/>
    <mergeCell ref="D38:H38"/>
    <mergeCell ref="D32:H32"/>
    <mergeCell ref="D35:H35"/>
    <mergeCell ref="D36:H36"/>
    <mergeCell ref="P26:X27"/>
    <mergeCell ref="I26:O27"/>
    <mergeCell ref="I28:O28"/>
    <mergeCell ref="P28:X28"/>
    <mergeCell ref="I32:O32"/>
    <mergeCell ref="I33:O33"/>
    <mergeCell ref="I34:O34"/>
    <mergeCell ref="P29:X29"/>
    <mergeCell ref="P30:X30"/>
    <mergeCell ref="P31:X31"/>
    <mergeCell ref="P32:X32"/>
    <mergeCell ref="P33:X33"/>
    <mergeCell ref="I41:O42"/>
    <mergeCell ref="D39:H39"/>
    <mergeCell ref="D40:H40"/>
    <mergeCell ref="D42:H42"/>
    <mergeCell ref="D41:H41"/>
    <mergeCell ref="B10:B27"/>
    <mergeCell ref="D26:H26"/>
    <mergeCell ref="D25:H25"/>
    <mergeCell ref="D28:H28"/>
    <mergeCell ref="D37:H37"/>
    <mergeCell ref="D33:H33"/>
    <mergeCell ref="D29:H29"/>
    <mergeCell ref="D34:H34"/>
    <mergeCell ref="D10:H11"/>
    <mergeCell ref="E14:K14"/>
    <mergeCell ref="E19:K19"/>
    <mergeCell ref="D31:H31"/>
    <mergeCell ref="D30:H30"/>
    <mergeCell ref="I35:O35"/>
    <mergeCell ref="O16:T16"/>
    <mergeCell ref="I9:O12"/>
    <mergeCell ref="B43:X43"/>
    <mergeCell ref="B1:X1"/>
    <mergeCell ref="D27:H27"/>
    <mergeCell ref="B29:B37"/>
    <mergeCell ref="O17:T17"/>
    <mergeCell ref="O21:T21"/>
    <mergeCell ref="L17:N17"/>
    <mergeCell ref="I24:O24"/>
    <mergeCell ref="B5:G5"/>
    <mergeCell ref="B8:H8"/>
    <mergeCell ref="J5:W5"/>
    <mergeCell ref="D24:H24"/>
    <mergeCell ref="L22:N22"/>
    <mergeCell ref="L20:N20"/>
    <mergeCell ref="H5:I5"/>
    <mergeCell ref="B7:H7"/>
    <mergeCell ref="I7:O7"/>
    <mergeCell ref="I8:O8"/>
    <mergeCell ref="P7:X7"/>
    <mergeCell ref="P8:X8"/>
    <mergeCell ref="I25:O25"/>
    <mergeCell ref="O22:T22"/>
    <mergeCell ref="P24:X24"/>
    <mergeCell ref="P25:X25"/>
    <mergeCell ref="L21:N21"/>
    <mergeCell ref="L15:N15"/>
    <mergeCell ref="L16:N16"/>
    <mergeCell ref="P9:X12"/>
  </mergeCells>
  <phoneticPr fontId="2"/>
  <printOptions horizontalCentered="1"/>
  <pageMargins left="0.47244094488188981" right="0.43307086614173229" top="0.51181102362204722" bottom="0.35433070866141736" header="0.39370078740157483" footer="0.19685039370078741"/>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657F-58A1-409F-B58F-B228A179158A}">
  <sheetPr codeName="Sheet30">
    <pageSetUpPr fitToPage="1"/>
  </sheetPr>
  <dimension ref="A1:M76"/>
  <sheetViews>
    <sheetView view="pageBreakPreview" zoomScale="80" zoomScaleNormal="75" zoomScaleSheetLayoutView="80" workbookViewId="0"/>
  </sheetViews>
  <sheetFormatPr defaultColWidth="9" defaultRowHeight="13"/>
  <cols>
    <col min="1" max="1" width="6.26953125" customWidth="1"/>
    <col min="2" max="2" width="4.08984375" customWidth="1"/>
    <col min="3" max="3" width="22.453125" customWidth="1"/>
    <col min="4" max="4" width="19" customWidth="1"/>
    <col min="5" max="5" width="17" customWidth="1"/>
    <col min="6" max="6" width="18" customWidth="1"/>
    <col min="7" max="7" width="19.90625" customWidth="1"/>
    <col min="8" max="8" width="19.26953125" customWidth="1"/>
    <col min="9" max="9" width="17.08984375" customWidth="1"/>
    <col min="10" max="10" width="14.90625" customWidth="1"/>
    <col min="11" max="11" width="16" bestFit="1" customWidth="1"/>
    <col min="12" max="12" width="1" customWidth="1"/>
    <col min="13" max="13" width="10" bestFit="1" customWidth="1"/>
  </cols>
  <sheetData>
    <row r="1" spans="1:13" ht="20.25" customHeight="1">
      <c r="A1" s="363" t="s">
        <v>1103</v>
      </c>
      <c r="B1" s="525"/>
      <c r="E1" s="525"/>
    </row>
    <row r="2" spans="1:13" ht="25.5" customHeight="1">
      <c r="A2" s="363" t="s">
        <v>703</v>
      </c>
      <c r="B2" s="364"/>
      <c r="C2" s="525"/>
      <c r="D2" s="525"/>
      <c r="E2" s="525"/>
    </row>
    <row r="3" spans="1:13" ht="17.25" customHeight="1" thickBot="1">
      <c r="A3" s="1120" t="s">
        <v>704</v>
      </c>
      <c r="B3" s="1120"/>
      <c r="C3" s="1120"/>
      <c r="D3" s="1120"/>
      <c r="E3" s="1121" t="s">
        <v>705</v>
      </c>
      <c r="F3" s="1121"/>
      <c r="G3" s="1121"/>
      <c r="H3" s="1122" t="str">
        <f>'別紙-第1項現況'!D3&amp;"年度の結果"</f>
        <v>2025年度の結果</v>
      </c>
      <c r="I3" s="1121"/>
      <c r="J3" s="1121"/>
      <c r="M3" t="s">
        <v>706</v>
      </c>
    </row>
    <row r="4" spans="1:13" ht="17.25" customHeight="1">
      <c r="A4" s="1123" t="s">
        <v>707</v>
      </c>
      <c r="B4" s="1124"/>
      <c r="C4" s="1125"/>
      <c r="D4" s="365"/>
      <c r="E4" s="1126"/>
      <c r="F4" s="1127"/>
      <c r="G4" s="1128"/>
      <c r="H4" s="1126"/>
      <c r="I4" s="1127"/>
      <c r="J4" s="1135"/>
      <c r="M4" t="s">
        <v>708</v>
      </c>
    </row>
    <row r="5" spans="1:13" ht="17.25" customHeight="1">
      <c r="A5" s="1138" t="s">
        <v>709</v>
      </c>
      <c r="B5" s="1139"/>
      <c r="C5" s="1139"/>
      <c r="D5" s="366"/>
      <c r="E5" s="1129"/>
      <c r="F5" s="1130"/>
      <c r="G5" s="1131"/>
      <c r="H5" s="1129"/>
      <c r="I5" s="1130"/>
      <c r="J5" s="1136"/>
      <c r="M5" t="s">
        <v>710</v>
      </c>
    </row>
    <row r="6" spans="1:13" ht="17.25" customHeight="1" thickBot="1">
      <c r="A6" s="1140" t="s">
        <v>711</v>
      </c>
      <c r="B6" s="1140"/>
      <c r="C6" s="1141"/>
      <c r="D6" s="367"/>
      <c r="E6" s="1132"/>
      <c r="F6" s="1133"/>
      <c r="G6" s="1134"/>
      <c r="H6" s="1132"/>
      <c r="I6" s="1133"/>
      <c r="J6" s="1137"/>
    </row>
    <row r="7" spans="1:13" ht="11.25" customHeight="1">
      <c r="C7" s="525"/>
      <c r="D7" s="525"/>
      <c r="E7" s="525"/>
    </row>
    <row r="8" spans="1:13" ht="9.75" customHeight="1">
      <c r="C8" s="525"/>
      <c r="D8" s="525"/>
      <c r="E8" s="525"/>
    </row>
    <row r="9" spans="1:13" ht="21" customHeight="1">
      <c r="A9" s="363" t="s">
        <v>712</v>
      </c>
      <c r="B9" s="364"/>
      <c r="C9" s="525"/>
      <c r="D9" s="525"/>
      <c r="E9" s="525"/>
    </row>
    <row r="10" spans="1:13" ht="17.25" customHeight="1">
      <c r="A10" s="1153" t="s">
        <v>713</v>
      </c>
      <c r="B10" s="1153" t="s">
        <v>714</v>
      </c>
      <c r="C10" s="1156" t="s">
        <v>715</v>
      </c>
      <c r="D10" s="1156" t="s">
        <v>716</v>
      </c>
      <c r="E10" s="1156" t="s">
        <v>717</v>
      </c>
      <c r="F10" s="1142" t="str">
        <f>'別紙-第1項現況'!D3&amp;"年度の発電量（kWh）"</f>
        <v>2025年度の発電量（kWh）</v>
      </c>
      <c r="G10" s="1145" t="s">
        <v>718</v>
      </c>
      <c r="H10" s="1145"/>
      <c r="I10" s="1145"/>
      <c r="J10" s="1145"/>
    </row>
    <row r="11" spans="1:13" ht="17.25" customHeight="1">
      <c r="A11" s="1154"/>
      <c r="B11" s="1154"/>
      <c r="C11" s="1157"/>
      <c r="D11" s="1157"/>
      <c r="E11" s="1157"/>
      <c r="F11" s="1143"/>
      <c r="G11" s="1146" t="s">
        <v>719</v>
      </c>
      <c r="H11" s="1147"/>
      <c r="I11" s="1148" t="s">
        <v>720</v>
      </c>
      <c r="J11" s="1149"/>
    </row>
    <row r="12" spans="1:13" ht="33">
      <c r="A12" s="1155"/>
      <c r="B12" s="1155"/>
      <c r="C12" s="1158"/>
      <c r="D12" s="1158"/>
      <c r="E12" s="1158"/>
      <c r="F12" s="1144"/>
      <c r="G12" s="374" t="s">
        <v>721</v>
      </c>
      <c r="H12" s="526" t="s">
        <v>722</v>
      </c>
      <c r="I12" s="526" t="s">
        <v>723</v>
      </c>
      <c r="J12" s="526" t="s">
        <v>571</v>
      </c>
    </row>
    <row r="13" spans="1:13" ht="18.75" customHeight="1">
      <c r="A13" s="1150" t="s">
        <v>109</v>
      </c>
      <c r="B13" s="527" t="s">
        <v>724</v>
      </c>
      <c r="C13" s="528" t="s">
        <v>725</v>
      </c>
      <c r="D13" s="529">
        <v>42840</v>
      </c>
      <c r="E13" s="530">
        <v>1000</v>
      </c>
      <c r="F13" s="531">
        <v>963600</v>
      </c>
      <c r="G13" s="531">
        <v>0</v>
      </c>
      <c r="H13" s="531">
        <v>0</v>
      </c>
      <c r="I13" s="531">
        <v>963600</v>
      </c>
      <c r="J13" s="532">
        <v>0</v>
      </c>
    </row>
    <row r="14" spans="1:13" ht="18.75" customHeight="1" thickBot="1">
      <c r="A14" s="1151"/>
      <c r="B14" s="533" t="s">
        <v>724</v>
      </c>
      <c r="C14" s="534" t="s">
        <v>726</v>
      </c>
      <c r="D14" s="535">
        <v>43605</v>
      </c>
      <c r="E14" s="536">
        <v>2000</v>
      </c>
      <c r="F14" s="537">
        <v>14016000</v>
      </c>
      <c r="G14" s="537">
        <v>0</v>
      </c>
      <c r="H14" s="537">
        <v>0</v>
      </c>
      <c r="I14" s="537">
        <v>14016000</v>
      </c>
      <c r="J14" s="538">
        <v>0</v>
      </c>
      <c r="K14" s="539"/>
    </row>
    <row r="15" spans="1:13" ht="29.25" customHeight="1">
      <c r="A15" s="1151"/>
      <c r="B15" s="540">
        <v>1</v>
      </c>
      <c r="C15" s="498"/>
      <c r="D15" s="501"/>
      <c r="E15" s="368"/>
      <c r="F15" s="368"/>
      <c r="G15" s="368"/>
      <c r="H15" s="368"/>
      <c r="I15" s="368"/>
      <c r="J15" s="369"/>
    </row>
    <row r="16" spans="1:13" ht="29.25" customHeight="1">
      <c r="A16" s="1151"/>
      <c r="B16" s="540">
        <v>2</v>
      </c>
      <c r="C16" s="499"/>
      <c r="D16" s="502"/>
      <c r="E16" s="370"/>
      <c r="F16" s="370"/>
      <c r="G16" s="370"/>
      <c r="H16" s="370"/>
      <c r="I16" s="370"/>
      <c r="J16" s="371"/>
    </row>
    <row r="17" spans="1:10" ht="29.25" customHeight="1">
      <c r="A17" s="1151"/>
      <c r="B17" s="540">
        <v>3</v>
      </c>
      <c r="C17" s="499"/>
      <c r="D17" s="483"/>
      <c r="E17" s="370"/>
      <c r="F17" s="370"/>
      <c r="G17" s="370"/>
      <c r="H17" s="370"/>
      <c r="I17" s="370"/>
      <c r="J17" s="371"/>
    </row>
    <row r="18" spans="1:10" ht="29.25" customHeight="1">
      <c r="A18" s="1151"/>
      <c r="B18" s="540">
        <v>4</v>
      </c>
      <c r="C18" s="499"/>
      <c r="D18" s="483"/>
      <c r="E18" s="370"/>
      <c r="F18" s="370"/>
      <c r="G18" s="370"/>
      <c r="H18" s="370"/>
      <c r="I18" s="370"/>
      <c r="J18" s="371"/>
    </row>
    <row r="19" spans="1:10" ht="29.25" customHeight="1" thickBot="1">
      <c r="A19" s="1152"/>
      <c r="B19" s="540">
        <v>5</v>
      </c>
      <c r="C19" s="500"/>
      <c r="D19" s="503"/>
      <c r="E19" s="372"/>
      <c r="F19" s="372"/>
      <c r="G19" s="372"/>
      <c r="H19" s="372"/>
      <c r="I19" s="372"/>
      <c r="J19" s="373"/>
    </row>
    <row r="20" spans="1:10" ht="18.75" customHeight="1">
      <c r="A20" s="1159" t="s">
        <v>49</v>
      </c>
      <c r="B20" s="1160"/>
      <c r="C20" s="1161"/>
      <c r="D20" s="1162"/>
      <c r="E20" s="541">
        <f t="shared" ref="E20:J20" si="0">SUM(E15:E19)</f>
        <v>0</v>
      </c>
      <c r="F20" s="542">
        <f t="shared" si="0"/>
        <v>0</v>
      </c>
      <c r="G20" s="543">
        <f t="shared" si="0"/>
        <v>0</v>
      </c>
      <c r="H20" s="542">
        <f t="shared" si="0"/>
        <v>0</v>
      </c>
      <c r="I20" s="542">
        <f t="shared" si="0"/>
        <v>0</v>
      </c>
      <c r="J20" s="544">
        <f t="shared" si="0"/>
        <v>0</v>
      </c>
    </row>
    <row r="21" spans="1:10" ht="18.75" customHeight="1">
      <c r="A21" s="1163" t="s">
        <v>713</v>
      </c>
      <c r="B21" s="1165" t="s">
        <v>714</v>
      </c>
      <c r="C21" s="1165" t="s">
        <v>727</v>
      </c>
      <c r="D21" s="1167" t="s">
        <v>716</v>
      </c>
      <c r="E21" s="1169" t="s">
        <v>717</v>
      </c>
      <c r="F21" s="1171" t="str">
        <f>'別紙-第1項現況'!D3&amp;"年度の製造熱エネルギー（MJ）"</f>
        <v>2025年度の製造熱エネルギー（MJ）</v>
      </c>
      <c r="G21" s="1173" t="s">
        <v>728</v>
      </c>
      <c r="H21" s="1174"/>
      <c r="I21" s="1175" t="s">
        <v>729</v>
      </c>
      <c r="J21" s="545"/>
    </row>
    <row r="22" spans="1:10" ht="61.5" customHeight="1">
      <c r="A22" s="1164"/>
      <c r="B22" s="1166"/>
      <c r="C22" s="1166"/>
      <c r="D22" s="1168"/>
      <c r="E22" s="1170"/>
      <c r="F22" s="1172"/>
      <c r="G22" s="526" t="s">
        <v>730</v>
      </c>
      <c r="H22" s="526" t="s">
        <v>731</v>
      </c>
      <c r="I22" s="1176"/>
      <c r="J22" s="547"/>
    </row>
    <row r="23" spans="1:10" ht="18" customHeight="1" thickBot="1">
      <c r="A23" s="1169" t="s">
        <v>732</v>
      </c>
      <c r="B23" s="533" t="s">
        <v>724</v>
      </c>
      <c r="C23" s="534" t="s">
        <v>733</v>
      </c>
      <c r="D23" s="535">
        <v>43189</v>
      </c>
      <c r="E23" s="548">
        <v>300</v>
      </c>
      <c r="F23" s="537">
        <v>3592000</v>
      </c>
      <c r="G23" s="537">
        <v>3592000</v>
      </c>
      <c r="H23" s="537">
        <v>0</v>
      </c>
      <c r="I23" s="537">
        <v>0</v>
      </c>
      <c r="J23" s="549"/>
    </row>
    <row r="24" spans="1:10" ht="29.25" customHeight="1">
      <c r="A24" s="1177"/>
      <c r="B24" s="540">
        <v>1</v>
      </c>
      <c r="C24" s="504"/>
      <c r="D24" s="507"/>
      <c r="E24" s="508"/>
      <c r="F24" s="509"/>
      <c r="G24" s="509"/>
      <c r="H24" s="509"/>
      <c r="I24" s="510"/>
    </row>
    <row r="25" spans="1:10" ht="29.25" customHeight="1">
      <c r="A25" s="1177"/>
      <c r="B25" s="540">
        <v>2</v>
      </c>
      <c r="C25" s="505"/>
      <c r="D25" s="511"/>
      <c r="E25" s="512"/>
      <c r="F25" s="513"/>
      <c r="G25" s="513"/>
      <c r="H25" s="513"/>
      <c r="I25" s="514"/>
    </row>
    <row r="26" spans="1:10" ht="29.25" customHeight="1">
      <c r="A26" s="1177"/>
      <c r="B26" s="540">
        <v>3</v>
      </c>
      <c r="C26" s="505"/>
      <c r="D26" s="511"/>
      <c r="E26" s="512"/>
      <c r="F26" s="513"/>
      <c r="G26" s="513"/>
      <c r="H26" s="513"/>
      <c r="I26" s="514"/>
    </row>
    <row r="27" spans="1:10" ht="29.25" customHeight="1">
      <c r="A27" s="1177"/>
      <c r="B27" s="540">
        <v>4</v>
      </c>
      <c r="C27" s="505"/>
      <c r="D27" s="511"/>
      <c r="E27" s="512"/>
      <c r="F27" s="513"/>
      <c r="G27" s="513"/>
      <c r="H27" s="513"/>
      <c r="I27" s="514"/>
    </row>
    <row r="28" spans="1:10" ht="29.25" customHeight="1" thickBot="1">
      <c r="A28" s="1170"/>
      <c r="B28" s="546">
        <v>5</v>
      </c>
      <c r="C28" s="506"/>
      <c r="D28" s="515"/>
      <c r="E28" s="516"/>
      <c r="F28" s="517"/>
      <c r="G28" s="517"/>
      <c r="H28" s="517"/>
      <c r="I28" s="518"/>
    </row>
    <row r="29" spans="1:10" ht="18.75" customHeight="1">
      <c r="A29" s="1159" t="s">
        <v>49</v>
      </c>
      <c r="B29" s="1160"/>
      <c r="C29" s="1161"/>
      <c r="D29" s="1162"/>
      <c r="E29" s="550">
        <f>SUM(E24:E28)</f>
        <v>0</v>
      </c>
      <c r="F29" s="542">
        <f>SUM(F24:F28)</f>
        <v>0</v>
      </c>
      <c r="G29" s="543">
        <f>SUM(G24:G28)</f>
        <v>0</v>
      </c>
      <c r="H29" s="542">
        <f>SUM(H24:H28)</f>
        <v>0</v>
      </c>
      <c r="I29" s="542">
        <f>SUM(I24:I28)</f>
        <v>0</v>
      </c>
      <c r="J29" s="551"/>
    </row>
    <row r="31" spans="1:10" ht="19">
      <c r="A31" s="363" t="s">
        <v>734</v>
      </c>
      <c r="B31" s="364"/>
    </row>
    <row r="32" spans="1:10" ht="18.75" customHeight="1">
      <c r="A32" s="1178" t="s">
        <v>713</v>
      </c>
      <c r="B32" s="1178" t="s">
        <v>714</v>
      </c>
      <c r="C32" s="1179" t="s">
        <v>735</v>
      </c>
      <c r="D32" s="1178" t="s">
        <v>736</v>
      </c>
      <c r="E32" s="1180" t="str">
        <f>'別紙-第1項現況'!D3&amp;"年度の当該電気事業者に係る利用電力量（kWh）"</f>
        <v>2025年度の当該電気事業者に係る利用電力量（kWh）</v>
      </c>
      <c r="F32" s="1175" t="s">
        <v>737</v>
      </c>
      <c r="G32" s="1182" t="s">
        <v>738</v>
      </c>
    </row>
    <row r="33" spans="1:10" ht="54.75" customHeight="1">
      <c r="A33" s="1178"/>
      <c r="B33" s="1178"/>
      <c r="C33" s="1179"/>
      <c r="D33" s="1178"/>
      <c r="E33" s="1180"/>
      <c r="F33" s="1181"/>
      <c r="G33" s="1170"/>
    </row>
    <row r="34" spans="1:10" ht="19.5" customHeight="1" thickBot="1">
      <c r="A34" s="1150" t="s">
        <v>109</v>
      </c>
      <c r="B34" s="533" t="s">
        <v>724</v>
      </c>
      <c r="C34" s="534" t="s">
        <v>536</v>
      </c>
      <c r="D34" s="552" t="s">
        <v>739</v>
      </c>
      <c r="E34" s="553">
        <v>500000</v>
      </c>
      <c r="F34" s="554">
        <v>1</v>
      </c>
      <c r="G34" s="555">
        <f>F34*E34</f>
        <v>500000</v>
      </c>
      <c r="H34" s="782"/>
      <c r="I34" s="782"/>
      <c r="J34" s="782"/>
    </row>
    <row r="35" spans="1:10" ht="29.25" customHeight="1">
      <c r="A35" s="1151"/>
      <c r="B35" s="540">
        <v>1</v>
      </c>
      <c r="C35" s="519"/>
      <c r="D35" s="520"/>
      <c r="E35" s="481"/>
      <c r="F35" s="482"/>
      <c r="G35" s="556" t="str">
        <f>IF(F35="","",F35*E35)</f>
        <v/>
      </c>
      <c r="H35" s="782"/>
      <c r="I35" s="782"/>
      <c r="J35" s="782"/>
    </row>
    <row r="36" spans="1:10" ht="29.25" customHeight="1">
      <c r="A36" s="1151"/>
      <c r="B36" s="540">
        <v>2</v>
      </c>
      <c r="C36" s="521"/>
      <c r="D36" s="522"/>
      <c r="E36" s="483"/>
      <c r="F36" s="375"/>
      <c r="G36" s="557" t="str">
        <f>IF(F36="","",F36*E36)</f>
        <v/>
      </c>
      <c r="H36" s="782"/>
      <c r="I36" s="782"/>
      <c r="J36" s="782"/>
    </row>
    <row r="37" spans="1:10" ht="29.25" customHeight="1">
      <c r="A37" s="1151"/>
      <c r="B37" s="540">
        <v>3</v>
      </c>
      <c r="C37" s="521"/>
      <c r="D37" s="522"/>
      <c r="E37" s="483"/>
      <c r="F37" s="375"/>
      <c r="G37" s="557" t="str">
        <f>IF(F37="","",F37*E37)</f>
        <v/>
      </c>
    </row>
    <row r="38" spans="1:10" ht="29.25" customHeight="1">
      <c r="A38" s="1151"/>
      <c r="B38" s="540">
        <v>4</v>
      </c>
      <c r="C38" s="521"/>
      <c r="D38" s="522"/>
      <c r="E38" s="483"/>
      <c r="F38" s="375"/>
      <c r="G38" s="557" t="str">
        <f>IF(F38="","",F38*E38)</f>
        <v/>
      </c>
    </row>
    <row r="39" spans="1:10" ht="29.25" customHeight="1" thickBot="1">
      <c r="A39" s="1152"/>
      <c r="B39" s="540">
        <v>5</v>
      </c>
      <c r="C39" s="523"/>
      <c r="D39" s="524"/>
      <c r="E39" s="484"/>
      <c r="F39" s="485"/>
      <c r="G39" s="558" t="str">
        <f>IF(F39="","",F39*E39)</f>
        <v/>
      </c>
    </row>
    <row r="40" spans="1:10" ht="19.5" customHeight="1">
      <c r="A40" s="1159" t="s">
        <v>49</v>
      </c>
      <c r="B40" s="1160"/>
      <c r="C40" s="1161"/>
      <c r="D40" s="1162"/>
      <c r="E40" s="541">
        <f>SUM(E35:E39)</f>
        <v>0</v>
      </c>
      <c r="G40" s="559">
        <f>SUM(G35:G39)</f>
        <v>0</v>
      </c>
    </row>
    <row r="41" spans="1:10" ht="45.75" customHeight="1">
      <c r="A41" s="527" t="s">
        <v>713</v>
      </c>
      <c r="B41" s="560" t="s">
        <v>714</v>
      </c>
      <c r="C41" s="533" t="s">
        <v>740</v>
      </c>
      <c r="D41" s="533" t="s">
        <v>143</v>
      </c>
      <c r="E41" s="561" t="str">
        <f>'別紙-第1項現況'!D3&amp;"年度の当該熱供給事業者に係る使用熱量（MJ）"</f>
        <v>2025年度の当該熱供給事業者に係る使用熱量（MJ）</v>
      </c>
      <c r="F41" s="562"/>
    </row>
    <row r="42" spans="1:10" ht="19.5" customHeight="1" thickBot="1">
      <c r="A42" s="1178" t="s">
        <v>732</v>
      </c>
      <c r="B42" s="533" t="s">
        <v>724</v>
      </c>
      <c r="C42" s="534" t="s">
        <v>741</v>
      </c>
      <c r="D42" s="534" t="s">
        <v>733</v>
      </c>
      <c r="E42" s="536">
        <v>2050000</v>
      </c>
      <c r="F42" s="563"/>
      <c r="G42" s="564"/>
    </row>
    <row r="43" spans="1:10" ht="29.25" customHeight="1">
      <c r="A43" s="1178"/>
      <c r="B43" s="540">
        <v>1</v>
      </c>
      <c r="C43" s="486"/>
      <c r="D43" s="487"/>
      <c r="E43" s="488"/>
      <c r="F43" s="565"/>
    </row>
    <row r="44" spans="1:10" ht="29.25" customHeight="1">
      <c r="A44" s="1178"/>
      <c r="B44" s="540">
        <v>2</v>
      </c>
      <c r="C44" s="489"/>
      <c r="D44" s="376"/>
      <c r="E44" s="490"/>
      <c r="F44" s="565"/>
    </row>
    <row r="45" spans="1:10" ht="29.25" customHeight="1">
      <c r="A45" s="1178"/>
      <c r="B45" s="540">
        <v>3</v>
      </c>
      <c r="C45" s="489"/>
      <c r="D45" s="376"/>
      <c r="E45" s="490"/>
      <c r="F45" s="565"/>
    </row>
    <row r="46" spans="1:10" ht="29.25" customHeight="1">
      <c r="A46" s="1178"/>
      <c r="B46" s="540">
        <v>4</v>
      </c>
      <c r="C46" s="489"/>
      <c r="D46" s="376"/>
      <c r="E46" s="490"/>
      <c r="F46" s="565"/>
    </row>
    <row r="47" spans="1:10" ht="29.25" customHeight="1" thickBot="1">
      <c r="A47" s="1178"/>
      <c r="B47" s="540">
        <v>5</v>
      </c>
      <c r="C47" s="491"/>
      <c r="D47" s="492"/>
      <c r="E47" s="493"/>
      <c r="F47" s="565"/>
    </row>
    <row r="48" spans="1:10" ht="18.75" customHeight="1">
      <c r="A48" s="1159" t="s">
        <v>49</v>
      </c>
      <c r="B48" s="1160"/>
      <c r="C48" s="1161"/>
      <c r="D48" s="1162"/>
      <c r="E48" s="559">
        <f>SUM(E43:E47)</f>
        <v>0</v>
      </c>
      <c r="F48" s="566"/>
      <c r="G48" s="364"/>
      <c r="H48" s="364"/>
    </row>
    <row r="50" spans="1:10" ht="19">
      <c r="A50" s="363" t="s">
        <v>1098</v>
      </c>
    </row>
    <row r="51" spans="1:10" ht="2.25" customHeight="1">
      <c r="A51" s="525"/>
      <c r="E51" s="525"/>
    </row>
    <row r="52" spans="1:10" ht="7.5" customHeight="1">
      <c r="A52" s="567"/>
      <c r="B52" s="567"/>
      <c r="C52" s="567"/>
      <c r="D52" s="568"/>
      <c r="E52" s="567"/>
      <c r="F52" s="567"/>
      <c r="G52" s="568"/>
      <c r="H52" s="568"/>
    </row>
    <row r="53" spans="1:10" ht="4.5" customHeight="1" thickBot="1">
      <c r="A53" s="569"/>
      <c r="B53" s="567"/>
      <c r="C53" s="567"/>
      <c r="D53" s="568"/>
    </row>
    <row r="54" spans="1:10" ht="27.75" customHeight="1" thickBot="1">
      <c r="A54" s="1183" t="s">
        <v>742</v>
      </c>
      <c r="B54" s="1184"/>
      <c r="C54" s="1184"/>
      <c r="D54" s="1184"/>
      <c r="E54" s="1185"/>
      <c r="G54" s="1183" t="s">
        <v>1099</v>
      </c>
      <c r="H54" s="1184"/>
      <c r="I54" s="1186"/>
      <c r="J54" s="1185"/>
    </row>
    <row r="55" spans="1:10" ht="27.75" customHeight="1" thickBot="1">
      <c r="A55" s="1183" t="str">
        <f>'別紙-第1項現況'!D3&amp;"年度"</f>
        <v>2025年度</v>
      </c>
      <c r="B55" s="1187"/>
      <c r="C55" s="1187"/>
      <c r="D55" s="1188"/>
      <c r="E55" s="570" t="s">
        <v>1100</v>
      </c>
      <c r="G55" s="1183" t="str">
        <f>'別紙-第1項現況'!D3&amp;"年度"</f>
        <v>2025年度</v>
      </c>
      <c r="H55" s="1184"/>
      <c r="I55" s="1189"/>
      <c r="J55" s="571" t="s">
        <v>1100</v>
      </c>
    </row>
    <row r="56" spans="1:10" ht="27.75" customHeight="1" thickBot="1">
      <c r="A56" s="1190" t="s">
        <v>743</v>
      </c>
      <c r="B56" s="1191"/>
      <c r="C56" s="1192"/>
      <c r="D56" s="572">
        <f>(G20+G40)/1000</f>
        <v>0</v>
      </c>
      <c r="E56" s="596"/>
      <c r="G56" s="1190" t="s">
        <v>743</v>
      </c>
      <c r="H56" s="1192"/>
      <c r="I56" s="572">
        <f>G29+E48</f>
        <v>0</v>
      </c>
      <c r="J56" s="596"/>
    </row>
    <row r="57" spans="1:10" ht="27.75" customHeight="1">
      <c r="A57" s="1193" t="s">
        <v>744</v>
      </c>
      <c r="B57" s="1178"/>
      <c r="C57" s="1159"/>
      <c r="D57" s="594"/>
      <c r="E57" s="597"/>
      <c r="G57" s="1194" t="s">
        <v>749</v>
      </c>
      <c r="H57" s="1195"/>
      <c r="I57" s="601"/>
      <c r="J57" s="597"/>
    </row>
    <row r="58" spans="1:10" ht="27.75" customHeight="1" thickBot="1">
      <c r="A58" s="1193" t="s">
        <v>273</v>
      </c>
      <c r="B58" s="1178"/>
      <c r="C58" s="1159"/>
      <c r="D58" s="595"/>
      <c r="E58" s="598"/>
      <c r="G58" s="1196" t="s">
        <v>274</v>
      </c>
      <c r="H58" s="1197"/>
      <c r="I58" s="602"/>
      <c r="J58" s="603"/>
    </row>
    <row r="59" spans="1:10" ht="34.5" customHeight="1" thickBot="1">
      <c r="A59" s="1198" t="s">
        <v>745</v>
      </c>
      <c r="B59" s="1199"/>
      <c r="C59" s="1199"/>
      <c r="D59" s="575">
        <f>G20/1000+SUM('【現況】集計結果表 CO2'!I67:I76)/1000+SUM('【現況】集計結果表 CO2'!I77)/1000</f>
        <v>0</v>
      </c>
      <c r="E59" s="599"/>
      <c r="G59" s="1200" t="s">
        <v>49</v>
      </c>
      <c r="H59" s="1201"/>
      <c r="I59" s="576">
        <f>SUM(I56:I58)</f>
        <v>0</v>
      </c>
      <c r="J59" s="576">
        <f>SUM(J56:J58)</f>
        <v>0</v>
      </c>
    </row>
    <row r="60" spans="1:10" ht="36" customHeight="1" thickBot="1">
      <c r="A60" s="1202" t="s">
        <v>746</v>
      </c>
      <c r="B60" s="1203"/>
      <c r="C60" s="1203"/>
      <c r="D60" s="577" t="e">
        <f>(D56+D57+D58)/D59</f>
        <v>#DIV/0!</v>
      </c>
      <c r="E60" s="600"/>
    </row>
    <row r="61" spans="1:10" ht="31.5" customHeight="1"/>
    <row r="62" spans="1:10" ht="18.75" customHeight="1"/>
    <row r="63" spans="1:10" ht="21" hidden="1" customHeight="1" thickBot="1">
      <c r="C63" s="578"/>
      <c r="D63" s="579" t="e">
        <f>LOOKUP(D60,{0,0.22,0.44,0.6},{"C","B","A","S"})</f>
        <v>#DIV/0!</v>
      </c>
    </row>
    <row r="64" spans="1:10" ht="21" customHeight="1"/>
    <row r="65" spans="1:8" ht="65.25" customHeight="1"/>
    <row r="66" spans="1:8" ht="65.25" customHeight="1"/>
    <row r="67" spans="1:8" ht="54" customHeight="1"/>
    <row r="68" spans="1:8" ht="65.25" hidden="1" customHeight="1">
      <c r="A68" s="1145" t="s">
        <v>742</v>
      </c>
      <c r="B68" s="1145"/>
      <c r="C68" s="1145"/>
      <c r="D68" s="1145"/>
      <c r="E68" s="1145" t="s">
        <v>747</v>
      </c>
      <c r="F68" s="1145"/>
      <c r="G68" s="1145"/>
      <c r="H68" s="580"/>
    </row>
    <row r="69" spans="1:8" ht="65.25" hidden="1" customHeight="1">
      <c r="A69" s="581" t="s">
        <v>743</v>
      </c>
      <c r="B69" s="582"/>
      <c r="C69" s="382"/>
      <c r="D69" s="583">
        <f>(G20+G40)/1000</f>
        <v>0</v>
      </c>
      <c r="E69" s="1210" t="s">
        <v>748</v>
      </c>
      <c r="F69" s="1210"/>
      <c r="G69" s="584">
        <f>(E48+G29)/1000</f>
        <v>0</v>
      </c>
      <c r="H69" s="585"/>
    </row>
    <row r="70" spans="1:8" ht="65.25" hidden="1" customHeight="1">
      <c r="A70" s="1159" t="s">
        <v>744</v>
      </c>
      <c r="B70" s="1160"/>
      <c r="C70" s="1160"/>
      <c r="D70" s="573"/>
      <c r="E70" s="1211" t="s">
        <v>749</v>
      </c>
      <c r="F70" s="1212"/>
      <c r="G70" s="586">
        <v>0</v>
      </c>
      <c r="H70" s="587"/>
    </row>
    <row r="71" spans="1:8" ht="65.25" hidden="1" customHeight="1" thickBot="1">
      <c r="A71" s="1159" t="s">
        <v>273</v>
      </c>
      <c r="B71" s="1160"/>
      <c r="C71" s="1160"/>
      <c r="D71" s="574"/>
      <c r="E71" s="1211" t="s">
        <v>274</v>
      </c>
      <c r="F71" s="1212"/>
      <c r="G71" s="588"/>
      <c r="H71" s="587"/>
    </row>
    <row r="72" spans="1:8" ht="65.25" hidden="1" customHeight="1">
      <c r="A72" s="1204" t="s">
        <v>745</v>
      </c>
      <c r="B72" s="1205"/>
      <c r="C72" s="1206"/>
      <c r="D72" s="589">
        <v>0</v>
      </c>
      <c r="E72" s="1207" t="s">
        <v>750</v>
      </c>
      <c r="F72" s="1208"/>
      <c r="G72" s="590">
        <v>0</v>
      </c>
      <c r="H72" s="591"/>
    </row>
    <row r="73" spans="1:8" ht="65.25" hidden="1" customHeight="1" thickBot="1">
      <c r="A73" s="1178" t="s">
        <v>746</v>
      </c>
      <c r="B73" s="1178"/>
      <c r="C73" s="1178"/>
      <c r="D73" s="592" t="e">
        <f>(D69+D70+D71)/D72</f>
        <v>#DIV/0!</v>
      </c>
      <c r="E73" s="1159" t="s">
        <v>746</v>
      </c>
      <c r="F73" s="1209"/>
      <c r="G73" s="593" t="str">
        <f>IF(G72=0,"",(G69+G70+G71)/G72)</f>
        <v/>
      </c>
      <c r="H73" s="568"/>
    </row>
    <row r="74" spans="1:8" hidden="1"/>
    <row r="75" spans="1:8" hidden="1"/>
    <row r="76" spans="1:8" hidden="1"/>
  </sheetData>
  <sheetProtection algorithmName="SHA-512" hashValue="d8pr1/2Z9S9A0FLPGzcotIV2irJkTTBsGinkpK6dSacJr96EZOOLOsyTq4fAuoyyalqBQEGIbub4khVWQjTSYw==" saltValue="J8iubSByIAK3NYhAs3sj5Q==" spinCount="100000" sheet="1" objects="1" scenarios="1"/>
  <mergeCells count="64">
    <mergeCell ref="A72:C72"/>
    <mergeCell ref="E72:F72"/>
    <mergeCell ref="A73:C73"/>
    <mergeCell ref="E73:F73"/>
    <mergeCell ref="E69:F69"/>
    <mergeCell ref="A70:C70"/>
    <mergeCell ref="E70:F70"/>
    <mergeCell ref="A71:C71"/>
    <mergeCell ref="E71:F71"/>
    <mergeCell ref="A59:C59"/>
    <mergeCell ref="G59:H59"/>
    <mergeCell ref="A60:C60"/>
    <mergeCell ref="A68:D68"/>
    <mergeCell ref="E68:G68"/>
    <mergeCell ref="A56:C56"/>
    <mergeCell ref="G56:H56"/>
    <mergeCell ref="A57:C57"/>
    <mergeCell ref="G57:H57"/>
    <mergeCell ref="A58:C58"/>
    <mergeCell ref="G58:H58"/>
    <mergeCell ref="A42:A47"/>
    <mergeCell ref="A48:D48"/>
    <mergeCell ref="A54:E54"/>
    <mergeCell ref="G54:J54"/>
    <mergeCell ref="A55:D55"/>
    <mergeCell ref="G55:I55"/>
    <mergeCell ref="E32:E33"/>
    <mergeCell ref="F32:F33"/>
    <mergeCell ref="G32:G33"/>
    <mergeCell ref="A34:A39"/>
    <mergeCell ref="A40:D40"/>
    <mergeCell ref="A29:D29"/>
    <mergeCell ref="A32:A33"/>
    <mergeCell ref="B32:B33"/>
    <mergeCell ref="C32:C33"/>
    <mergeCell ref="D32:D33"/>
    <mergeCell ref="E21:E22"/>
    <mergeCell ref="F21:F22"/>
    <mergeCell ref="G21:H21"/>
    <mergeCell ref="I21:I22"/>
    <mergeCell ref="A23:A28"/>
    <mergeCell ref="A20:D20"/>
    <mergeCell ref="A21:A22"/>
    <mergeCell ref="B21:B22"/>
    <mergeCell ref="C21:C22"/>
    <mergeCell ref="D21:D22"/>
    <mergeCell ref="F10:F12"/>
    <mergeCell ref="G10:J10"/>
    <mergeCell ref="G11:H11"/>
    <mergeCell ref="I11:J11"/>
    <mergeCell ref="A13:A19"/>
    <mergeCell ref="A10:A12"/>
    <mergeCell ref="B10:B12"/>
    <mergeCell ref="C10:C12"/>
    <mergeCell ref="D10:D12"/>
    <mergeCell ref="E10:E12"/>
    <mergeCell ref="A3:D3"/>
    <mergeCell ref="E3:G3"/>
    <mergeCell ref="H3:J3"/>
    <mergeCell ref="A4:C4"/>
    <mergeCell ref="E4:G6"/>
    <mergeCell ref="H4:J6"/>
    <mergeCell ref="A5:C5"/>
    <mergeCell ref="A6:C6"/>
  </mergeCells>
  <phoneticPr fontId="2"/>
  <dataValidations count="1">
    <dataValidation type="list" allowBlank="1" showInputMessage="1" showErrorMessage="1" sqref="D4:D6" xr:uid="{53FC7581-0056-4D87-9AF6-9B04050DC8A8}">
      <formula1>$M$3:$M$5</formula1>
    </dataValidation>
  </dataValidations>
  <pageMargins left="0.70866141732283472" right="0.31496062992125984" top="0.74803149606299213" bottom="0.74803149606299213" header="0.31496062992125984" footer="0.31496062992125984"/>
  <pageSetup paperSize="9" scale="5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31</vt:i4>
      </vt:variant>
    </vt:vector>
  </HeadingPairs>
  <TitlesOfParts>
    <vt:vector size="51" baseType="lpstr">
      <vt:lpstr>報告書</vt:lpstr>
      <vt:lpstr>別紙-第1項現況</vt:lpstr>
      <vt:lpstr>別紙-第2項(1)</vt:lpstr>
      <vt:lpstr>別紙-第2項(2)(3)</vt:lpstr>
      <vt:lpstr>別紙-第2項(4)</vt:lpstr>
      <vt:lpstr>コード表A</vt:lpstr>
      <vt:lpstr>別紙-第3項</vt:lpstr>
      <vt:lpstr>別紙-第4項</vt:lpstr>
      <vt:lpstr>別紙-再生可能エネルギー利用状況</vt:lpstr>
      <vt:lpstr>製造品出荷額（製造業のみ入力）</vt:lpstr>
      <vt:lpstr>別紙-電力利用状況</vt:lpstr>
      <vt:lpstr>延床面積（業務系事業所のみ入力）</vt:lpstr>
      <vt:lpstr>【現況】集計結果表 CO2</vt:lpstr>
      <vt:lpstr>【現況】集計結果表 CH4</vt:lpstr>
      <vt:lpstr>【現況】集計結果表 N2O</vt:lpstr>
      <vt:lpstr>【現況】集計結果表 HFC</vt:lpstr>
      <vt:lpstr>【現況】集計結果表 PFC</vt:lpstr>
      <vt:lpstr>【現況】集計結果表 SF6</vt:lpstr>
      <vt:lpstr>【現況】集計結果表 NF3</vt:lpstr>
      <vt:lpstr>Hide</vt:lpstr>
      <vt:lpstr>'【現況】集計結果表 CO2'!__2020</vt:lpstr>
      <vt:lpstr>'【現況】集計結果表 CO2'!__2021</vt:lpstr>
      <vt:lpstr>'【現況】集計結果表 CO2'!__2022</vt:lpstr>
      <vt:lpstr>__2023</vt:lpstr>
      <vt:lpstr>__2024</vt:lpstr>
      <vt:lpstr>__2025</vt:lpstr>
      <vt:lpstr>'【現況】集計結果表 CH4'!Print_Area</vt:lpstr>
      <vt:lpstr>'【現況】集計結果表 CO2'!Print_Area</vt:lpstr>
      <vt:lpstr>'【現況】集計結果表 HFC'!Print_Area</vt:lpstr>
      <vt:lpstr>'【現況】集計結果表 N2O'!Print_Area</vt:lpstr>
      <vt:lpstr>'【現況】集計結果表 NF3'!Print_Area</vt:lpstr>
      <vt:lpstr>'【現況】集計結果表 PFC'!Print_Area</vt:lpstr>
      <vt:lpstr>'【現況】集計結果表 SF6'!Print_Area</vt:lpstr>
      <vt:lpstr>コード表A!Print_Area</vt:lpstr>
      <vt:lpstr>'延床面積（業務系事業所のみ入力）'!Print_Area</vt:lpstr>
      <vt:lpstr>'製造品出荷額（製造業のみ入力）'!Print_Area</vt:lpstr>
      <vt:lpstr>'別紙-再生可能エネルギー利用状況'!Print_Area</vt:lpstr>
      <vt:lpstr>'別紙-第1項現況'!Print_Area</vt:lpstr>
      <vt:lpstr>'別紙-第2項(1)'!Print_Area</vt:lpstr>
      <vt:lpstr>'別紙-第2項(2)(3)'!Print_Area</vt:lpstr>
      <vt:lpstr>'別紙-第2項(4)'!Print_Area</vt:lpstr>
      <vt:lpstr>'別紙-第3項'!Print_Area</vt:lpstr>
      <vt:lpstr>'別紙-第4項'!Print_Area</vt:lpstr>
      <vt:lpstr>'別紙-電力利用状況'!Print_Area</vt:lpstr>
      <vt:lpstr>報告書!Print_Area</vt:lpstr>
      <vt:lpstr>'【現況】集計結果表 CH4'!Print_Titles</vt:lpstr>
      <vt:lpstr>'【現況】集計結果表 CO2'!Print_Titles</vt:lpstr>
      <vt:lpstr>'【現況】集計結果表 N2O'!Print_Titles</vt:lpstr>
      <vt:lpstr>'別紙-第1項現況'!Print_Titles</vt:lpstr>
      <vt:lpstr>'別紙-第2項(1)'!Print_Titles</vt:lpstr>
      <vt:lpstr>'別紙-第2項(4)'!Print_Titles</vt:lpstr>
    </vt:vector>
  </TitlesOfParts>
  <Company>コベルコソフトサービス株式会社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コベルコソフトサービス株式会社</dc:creator>
  <cp:lastModifiedBy>毛利　菜七</cp:lastModifiedBy>
  <cp:lastPrinted>2024-03-26T10:44:57Z</cp:lastPrinted>
  <dcterms:created xsi:type="dcterms:W3CDTF">2004-10-19T02:45:10Z</dcterms:created>
  <dcterms:modified xsi:type="dcterms:W3CDTF">2026-06-24T07:24:28Z</dcterms:modified>
</cp:coreProperties>
</file>