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10830" activeTab="0"/>
  </bookViews>
  <sheets>
    <sheet name="使い方" sheetId="1" r:id="rId1"/>
    <sheet name="原油換算用" sheetId="2" r:id="rId2"/>
    <sheet name="HFC算定用" sheetId="3" r:id="rId3"/>
    <sheet name="PFC算定用" sheetId="4" r:id="rId4"/>
    <sheet name="SF6算定用" sheetId="5" r:id="rId5"/>
    <sheet name="NF3算定用" sheetId="6" r:id="rId6"/>
  </sheets>
  <definedNames>
    <definedName name="_xlnm.Print_Area" localSheetId="2">'HFC算定用'!$A$1:$M$33</definedName>
    <definedName name="_xlnm.Print_Area" localSheetId="3">'PFC算定用'!$A$1:$M$21</definedName>
    <definedName name="_xlnm.Print_Area" localSheetId="1">'原油換算用'!$A$1:$J$37</definedName>
    <definedName name="_xlnm.Print_Area" localSheetId="0">'使い方'!$B$2:$I$43</definedName>
  </definedNames>
  <calcPr fullCalcOnLoad="1"/>
</workbook>
</file>

<file path=xl/sharedStrings.xml><?xml version="1.0" encoding="utf-8"?>
<sst xmlns="http://schemas.openxmlformats.org/spreadsheetml/2006/main" count="433" uniqueCount="219">
  <si>
    <t>活動の区分</t>
  </si>
  <si>
    <t>単位</t>
  </si>
  <si>
    <t>原油換算係数</t>
  </si>
  <si>
    <t>単位
発熱量</t>
  </si>
  <si>
    <t>排出係数</t>
  </si>
  <si>
    <t>排出量</t>
  </si>
  <si>
    <t>温暖化
係数</t>
  </si>
  <si>
    <t>小分類</t>
  </si>
  <si>
    <t>名称</t>
  </si>
  <si>
    <t>燃料の使用</t>
  </si>
  <si>
    <t>燃料使用量</t>
  </si>
  <si>
    <t>原油(コンデンセートを除く。)</t>
  </si>
  <si>
    <t>㍑</t>
  </si>
  <si>
    <t>原油のうちコンデンセート(NGL)</t>
  </si>
  <si>
    <t/>
  </si>
  <si>
    <t>揮発油（ガソリン）</t>
  </si>
  <si>
    <t>ナフサ</t>
  </si>
  <si>
    <t>灯油</t>
  </si>
  <si>
    <t>軽油</t>
  </si>
  <si>
    <t>Ａ重油</t>
  </si>
  <si>
    <t>㍑</t>
  </si>
  <si>
    <t>Ｂ・Ｃ重油</t>
  </si>
  <si>
    <t>石油アスファルト</t>
  </si>
  <si>
    <t>kg</t>
  </si>
  <si>
    <t>石油コークス</t>
  </si>
  <si>
    <t>液化石油ガス(ＬＰＧ)</t>
  </si>
  <si>
    <t>石油系炭化水素ガス</t>
  </si>
  <si>
    <t>Nm3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</si>
  <si>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</si>
  <si>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</si>
  <si>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</si>
  <si>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</si>
  <si>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</si>
  <si>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</si>
  <si>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</si>
  <si>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</si>
  <si>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</si>
  <si>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</si>
  <si>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都市ガス(13A)</t>
  </si>
  <si>
    <t>他人から供給された熱の使用</t>
  </si>
  <si>
    <t>熱使用量</t>
  </si>
  <si>
    <t>産業用蒸気</t>
  </si>
  <si>
    <t>MJ</t>
  </si>
  <si>
    <t>産業用以外の蒸気</t>
  </si>
  <si>
    <t>温水</t>
  </si>
  <si>
    <t>冷水</t>
  </si>
  <si>
    <t>他人から供給された電気の使用</t>
  </si>
  <si>
    <t>一般電気事業者</t>
  </si>
  <si>
    <t>昼間買電</t>
  </si>
  <si>
    <t>kWh</t>
  </si>
  <si>
    <t>夜間買電</t>
  </si>
  <si>
    <t>kWh</t>
  </si>
  <si>
    <t>買電</t>
  </si>
  <si>
    <t>合計</t>
  </si>
  <si>
    <t>燃料、熱および電気の原油換算表</t>
  </si>
  <si>
    <t>HFCの種類に応じた係数を入力してください</t>
  </si>
  <si>
    <t>↓</t>
  </si>
  <si>
    <t>活動の区分</t>
  </si>
  <si>
    <t>クロロジフルオロメタン(HCFC-22)の製造</t>
  </si>
  <si>
    <t>HCFC-22製造量</t>
  </si>
  <si>
    <t>ｔ</t>
  </si>
  <si>
    <t>HCFC-22製造により生成したHFC-23の回収・適正処理量</t>
  </si>
  <si>
    <t>ハイドロフルオロカーボン（HFC）の製造</t>
  </si>
  <si>
    <t>HFC製造量</t>
  </si>
  <si>
    <t>家庭用電気冷蔵庫等HFC封入製品の製造におけるHFCの封入</t>
  </si>
  <si>
    <t>家庭用電気冷蔵庫</t>
  </si>
  <si>
    <t>製造時のHFC使用量</t>
  </si>
  <si>
    <t>家庭用エアコンディショナー</t>
  </si>
  <si>
    <t>業務用冷凍空気調和機器（自動販売機を除く。）</t>
  </si>
  <si>
    <t>自動販売機</t>
  </si>
  <si>
    <t>製造台数</t>
  </si>
  <si>
    <t>台</t>
  </si>
  <si>
    <t>自動車用エアコンディショナー</t>
  </si>
  <si>
    <t>業務用冷凍空気調和機器の使用開始におけるHFCの封入</t>
  </si>
  <si>
    <t>機器使用開始時の使用量</t>
  </si>
  <si>
    <t>業務用冷凍空気調和機器の整備におけるHFCの回収及び封入</t>
  </si>
  <si>
    <t>回収時残存量－回収・適正処理量</t>
  </si>
  <si>
    <t>HCF再封入時使用量</t>
  </si>
  <si>
    <t>回収時残存量－回収・適正処理量</t>
  </si>
  <si>
    <t>HCF再封入台数</t>
  </si>
  <si>
    <t>家庭用電気冷蔵庫等HFC封入製品の廃棄におけるHFCの回収</t>
  </si>
  <si>
    <t>家庭用冷蔵庫</t>
  </si>
  <si>
    <t>プラスチック製造における発泡剤としてのHFCの使用</t>
  </si>
  <si>
    <t>ポリエチレンフォーム製造時の使用量</t>
  </si>
  <si>
    <t>押出法ポリスチレンフォーム製造時の使用量</t>
  </si>
  <si>
    <t>ウレタンフォーム製造時の使用量</t>
  </si>
  <si>
    <t>噴霧器及び消火剤の製造におけるHFCの封入</t>
  </si>
  <si>
    <t>噴霧器製造時の使用量</t>
  </si>
  <si>
    <t>消火剤製造時の使用量</t>
  </si>
  <si>
    <t>噴霧器の使用</t>
  </si>
  <si>
    <t>製品の使用に伴う排出量</t>
  </si>
  <si>
    <t>半導体素子等の加工工程でのドライエッチング等におけるHFCの使用</t>
  </si>
  <si>
    <t>HCF使用量</t>
  </si>
  <si>
    <t>HCF回収・適正処理量</t>
  </si>
  <si>
    <t>溶剤等の用途へのHFCの使用</t>
  </si>
  <si>
    <t>HCF使用量－回収・適正処理量</t>
  </si>
  <si>
    <t>○HFCの種類毎の温暖化係数</t>
  </si>
  <si>
    <t>温暖化係数</t>
  </si>
  <si>
    <t>トリフルオロメタン</t>
  </si>
  <si>
    <t>HFC-23</t>
  </si>
  <si>
    <t>ジフルオロメタン</t>
  </si>
  <si>
    <t>HFC-32</t>
  </si>
  <si>
    <t>フルオロメタン</t>
  </si>
  <si>
    <t>HFC-41</t>
  </si>
  <si>
    <t>1･1･1･2･2-ペンタフルオロエタン</t>
  </si>
  <si>
    <t>HFC-125</t>
  </si>
  <si>
    <t>1･1･2･2-テトラフルオロエタン</t>
  </si>
  <si>
    <t>HFC-134</t>
  </si>
  <si>
    <t>1･1･1･2-テトラフルオロエタン</t>
  </si>
  <si>
    <t>HFC-134a</t>
  </si>
  <si>
    <t>1･1･2-トリフルオロエタン</t>
  </si>
  <si>
    <t>HFC-143</t>
  </si>
  <si>
    <t>1･1･1-トリフルオロエタン</t>
  </si>
  <si>
    <t>HFC-143a</t>
  </si>
  <si>
    <t>1･1-ジフルオロエタン</t>
  </si>
  <si>
    <t>HFC-152a</t>
  </si>
  <si>
    <t>1･1･1･2･3･3･3-ヘプタフルオロプロパン</t>
  </si>
  <si>
    <t>HFC-227ea</t>
  </si>
  <si>
    <t>1･1･1･3･3･3-ヘキサフルオロプロパン</t>
  </si>
  <si>
    <t>HFC-236fa</t>
  </si>
  <si>
    <t>1･1･2･2･3-ペンタフルオロプロパン</t>
  </si>
  <si>
    <t>HFC-245ca</t>
  </si>
  <si>
    <t>1･1･1･2･3･4･4･5･5･5-デカフルオロペンタン</t>
  </si>
  <si>
    <t>HFC-43-10mee</t>
  </si>
  <si>
    <t>備考</t>
  </si>
  <si>
    <t>アルミニウムの製造</t>
  </si>
  <si>
    <t>PFC-14</t>
  </si>
  <si>
    <t>アルミニウム製造量</t>
  </si>
  <si>
    <t>PFC-116</t>
  </si>
  <si>
    <t>PFCの製造</t>
  </si>
  <si>
    <t>PFC</t>
  </si>
  <si>
    <t>生産量</t>
  </si>
  <si>
    <t>半導体素子等の加工工程でのドライエッチング等におけるPFCの使用</t>
  </si>
  <si>
    <t>PFC-14（CF4）</t>
  </si>
  <si>
    <t>使用量</t>
  </si>
  <si>
    <t>回収・適正処理量</t>
  </si>
  <si>
    <t>PFC-116（C2F6）</t>
  </si>
  <si>
    <t>PFC-116使用量</t>
  </si>
  <si>
    <t>PFC-116回収・適正処理量</t>
  </si>
  <si>
    <t>PFC-116使用時に副生したPFC-14の回収・適正処理量</t>
  </si>
  <si>
    <t>PFC-218（C3F8)</t>
  </si>
  <si>
    <t>PFC-218使用量</t>
  </si>
  <si>
    <t>PFC-218回収・適正処理量</t>
  </si>
  <si>
    <t>PFC-218使用時に副生したPFC-14の回収・適正処理量</t>
  </si>
  <si>
    <t>PFC-c318（c-C4F8）</t>
  </si>
  <si>
    <t>溶剤等の用途へのPFCの使用</t>
  </si>
  <si>
    <t>使用量－回収・適正処理量</t>
  </si>
  <si>
    <t>○PFCの種類毎の温暖化係数</t>
  </si>
  <si>
    <t>PFC-218</t>
  </si>
  <si>
    <t>PFC-31-10</t>
  </si>
  <si>
    <t>PFC-c318</t>
  </si>
  <si>
    <t>PFC-41-12</t>
  </si>
  <si>
    <t>PFC-51-14</t>
  </si>
  <si>
    <t>活動の区分</t>
  </si>
  <si>
    <t>マグネシウム合金の鋳造</t>
  </si>
  <si>
    <t>マグネシウム合金の鋳造によるSF6使用量</t>
  </si>
  <si>
    <t>変圧器等電気機械器具の製造及び使用の開始におけるSF6の封入</t>
  </si>
  <si>
    <t>機器製造・使用開始時の使用量</t>
  </si>
  <si>
    <t>変圧器等電気機械器具の使用</t>
  </si>
  <si>
    <t>機器使用開始時に封入されていた量</t>
  </si>
  <si>
    <t>％</t>
  </si>
  <si>
    <t>-</t>
  </si>
  <si>
    <t>変圧器等電気機械器具の点検におけるSF6の回収</t>
  </si>
  <si>
    <t>機器点検時の残存量－回収・適正処理量</t>
  </si>
  <si>
    <t>変圧器等電気機械器具の廃棄におけるSF6の回収</t>
  </si>
  <si>
    <t>半導体素子等の加工工程でのドライエッチング等におけるSF6の使用</t>
  </si>
  <si>
    <t>黄色セル</t>
  </si>
  <si>
    <t>に数値を入力してください。</t>
  </si>
  <si>
    <t>PFCの種類に応じた係数を入力してください</t>
  </si>
  <si>
    <t>HFCの二酸化炭素換算表</t>
  </si>
  <si>
    <r>
      <t>SF</t>
    </r>
    <r>
      <rPr>
        <vertAlign val="subscript"/>
        <sz val="12"/>
        <rFont val="ＭＳ 明朝"/>
        <family val="1"/>
      </rPr>
      <t>6</t>
    </r>
    <r>
      <rPr>
        <sz val="12"/>
        <rFont val="ＭＳ 明朝"/>
        <family val="1"/>
      </rPr>
      <t>の二酸化炭素換算表</t>
    </r>
  </si>
  <si>
    <t>PFCの二酸化炭素換算表</t>
  </si>
  <si>
    <t>判定結果：</t>
  </si>
  <si>
    <r>
      <t>新増設</t>
    </r>
    <r>
      <rPr>
        <u val="single"/>
        <sz val="9"/>
        <color indexed="10"/>
        <rFont val="ＭＳ 明朝"/>
        <family val="1"/>
      </rPr>
      <t>後</t>
    </r>
    <r>
      <rPr>
        <sz val="9"/>
        <rFont val="ＭＳ 明朝"/>
        <family val="1"/>
      </rPr>
      <t>原油換算量（kL）</t>
    </r>
  </si>
  <si>
    <r>
      <t>新増設</t>
    </r>
    <r>
      <rPr>
        <u val="single"/>
        <sz val="9"/>
        <color indexed="10"/>
        <rFont val="ＭＳ 明朝"/>
        <family val="1"/>
      </rPr>
      <t>後</t>
    </r>
    <r>
      <rPr>
        <sz val="9"/>
        <rFont val="ＭＳ 明朝"/>
        <family val="1"/>
      </rPr>
      <t>排出量（t-CO</t>
    </r>
    <r>
      <rPr>
        <vertAlign val="sub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</si>
  <si>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新増設</t>
    </r>
    <r>
      <rPr>
        <u val="single"/>
        <sz val="8"/>
        <color indexed="10"/>
        <rFont val="ＭＳ 明朝"/>
        <family val="1"/>
      </rPr>
      <t>後</t>
    </r>
    <r>
      <rPr>
        <sz val="8"/>
        <rFont val="ＭＳ 明朝"/>
        <family val="1"/>
      </rPr>
      <t>使用量
（Ｂ）</t>
    </r>
  </si>
  <si>
    <r>
      <t>増設</t>
    </r>
    <r>
      <rPr>
        <u val="single"/>
        <sz val="8"/>
        <color indexed="10"/>
        <rFont val="ＭＳ 明朝"/>
        <family val="1"/>
      </rPr>
      <t>前</t>
    </r>
    <r>
      <rPr>
        <sz val="8"/>
        <rFont val="ＭＳ 明朝"/>
        <family val="1"/>
      </rPr>
      <t>使用量
（Ａ）</t>
    </r>
  </si>
  <si>
    <r>
      <t>増設</t>
    </r>
    <r>
      <rPr>
        <u val="single"/>
        <sz val="9"/>
        <color indexed="10"/>
        <rFont val="ＭＳ 明朝"/>
        <family val="1"/>
      </rPr>
      <t>前</t>
    </r>
    <r>
      <rPr>
        <sz val="9"/>
        <rFont val="ＭＳ 明朝"/>
        <family val="1"/>
      </rPr>
      <t>原油換算量（kL）</t>
    </r>
  </si>
  <si>
    <r>
      <t>増設</t>
    </r>
    <r>
      <rPr>
        <u val="single"/>
        <sz val="9"/>
        <color indexed="10"/>
        <rFont val="ＭＳ 明朝"/>
        <family val="1"/>
      </rPr>
      <t>前</t>
    </r>
    <r>
      <rPr>
        <sz val="9"/>
        <rFont val="ＭＳ 明朝"/>
        <family val="1"/>
      </rPr>
      <t>排出量（t-CO</t>
    </r>
    <r>
      <rPr>
        <vertAlign val="sub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</si>
  <si>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r>
      <t>六ふっ化硫黄（SF</t>
    </r>
    <r>
      <rPr>
        <vertAlign val="subscript"/>
        <sz val="9"/>
        <rFont val="ＭＳ 明朝"/>
        <family val="1"/>
      </rPr>
      <t>6</t>
    </r>
    <r>
      <rPr>
        <sz val="9"/>
        <rFont val="ＭＳ 明朝"/>
        <family val="1"/>
      </rPr>
      <t>）の製造</t>
    </r>
  </si>
  <si>
    <r>
      <t>六ふっ化硫黄（SF</t>
    </r>
    <r>
      <rPr>
        <vertAlign val="subscript"/>
        <sz val="9"/>
        <rFont val="ＭＳ 明朝"/>
        <family val="1"/>
      </rPr>
      <t>6</t>
    </r>
    <r>
      <rPr>
        <sz val="9"/>
        <rFont val="ＭＳ 明朝"/>
        <family val="1"/>
      </rPr>
      <t>）の製造量</t>
    </r>
  </si>
  <si>
    <t>1･2-ジフルオロエタン</t>
  </si>
  <si>
    <t>HFC-152</t>
  </si>
  <si>
    <t>1･1･1･2･3･3-ヘキサフルオロプロパン</t>
  </si>
  <si>
    <t>HFC-236ea</t>
  </si>
  <si>
    <t>1･1･1･2･2･3-ヘキサフルオロプロパン</t>
  </si>
  <si>
    <t>HFC-236cb</t>
  </si>
  <si>
    <t>1･1･1･3･3-ペンタフルオロプロパン</t>
  </si>
  <si>
    <t>HFC-245fa</t>
  </si>
  <si>
    <t>1･1･1･3･3-ペンタフルオロブタン</t>
  </si>
  <si>
    <t>HFC-365mfc</t>
  </si>
  <si>
    <t>パーフルオロメタン</t>
  </si>
  <si>
    <t>パーフルオロエタン</t>
  </si>
  <si>
    <t>パーフルオロプロパン</t>
  </si>
  <si>
    <t>パーフルオロシクロプロパン</t>
  </si>
  <si>
    <t>パーフルオロブタン</t>
  </si>
  <si>
    <t>パーフルオロシクロブタン</t>
  </si>
  <si>
    <t>パーフルオロペンタン</t>
  </si>
  <si>
    <t>パーフルオロヘキサン</t>
  </si>
  <si>
    <t>パーフルオロデカリン</t>
  </si>
  <si>
    <t>PFC-91-18</t>
  </si>
  <si>
    <r>
      <t>NF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の二酸化炭素換算表</t>
    </r>
  </si>
  <si>
    <r>
      <t>三ふっ化窒素（NF</t>
    </r>
    <r>
      <rPr>
        <vertAlign val="subscript"/>
        <sz val="9"/>
        <rFont val="ＭＳ 明朝"/>
        <family val="1"/>
      </rPr>
      <t>3</t>
    </r>
    <r>
      <rPr>
        <sz val="9"/>
        <rFont val="ＭＳ 明朝"/>
        <family val="1"/>
      </rPr>
      <t>）の製造</t>
    </r>
  </si>
  <si>
    <t>製造量×単位製造量当たりの排出量</t>
  </si>
  <si>
    <t>使用量×単位使用量当たりの排出量－回収・適正処理量</t>
  </si>
  <si>
    <t>－</t>
  </si>
  <si>
    <t>半導体
（リモートプラズマ）</t>
  </si>
  <si>
    <t>半導体
（リモートプラズマ以外）</t>
  </si>
  <si>
    <t>液晶デバイス
（リモートプラズマ）</t>
  </si>
  <si>
    <t>液晶デバイス
（リモートプラズマ以外）</t>
  </si>
  <si>
    <t>使用期間の1年間に対する比率</t>
  </si>
  <si>
    <t>使用量</t>
  </si>
  <si>
    <t>回収・適正処理量</t>
  </si>
  <si>
    <t>機器廃棄時残存量－回収・適正処理量</t>
  </si>
  <si>
    <t>半導体素子等の加工工程でのドライエッチング等におけるNF3の使用</t>
  </si>
  <si>
    <t>フルオロエタン</t>
  </si>
  <si>
    <t>HFC-161</t>
  </si>
  <si>
    <t>電気事業者</t>
  </si>
  <si>
    <t>その他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</si>
</sst>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####"/>
    <numFmt numFmtId="177" formatCode="0.000_ "/>
    <numFmt numFmtId="178" formatCode="#,##0.0_ "/>
    <numFmt numFmtId="179" formatCode="0.0000_);[Red]\(0.0000\)"/>
    <numFmt numFmtId="180" formatCode="#,##0_ "/>
    <numFmt numFmtId="181" formatCode="0.0_);[Red]\(0.0\)"/>
    <numFmt numFmtId="182" formatCode="0.00000_ "/>
    <numFmt numFmtId="183" formatCode="#,##0.0000_ "/>
    <numFmt numFmtId="184" formatCode="0.0_ "/>
    <numFmt numFmtId="185" formatCode="#,##0_);[Red]\(#,##0\)"/>
  </numFmts>
  <fonts count="5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vertAlign val="subscript"/>
      <sz val="12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vertAlign val="subscript"/>
      <sz val="9"/>
      <name val="ＭＳ 明朝"/>
      <family val="1"/>
    </font>
    <font>
      <sz val="9"/>
      <color indexed="10"/>
      <name val="ＭＳ 明朝"/>
      <family val="1"/>
    </font>
    <font>
      <sz val="9"/>
      <color indexed="9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9"/>
      <name val="ＭＳ 明朝"/>
      <family val="1"/>
    </font>
    <font>
      <u val="single"/>
      <sz val="9"/>
      <color indexed="10"/>
      <name val="ＭＳ 明朝"/>
      <family val="1"/>
    </font>
    <font>
      <b/>
      <sz val="9"/>
      <color indexed="10"/>
      <name val="ＭＳ 明朝"/>
      <family val="1"/>
    </font>
    <font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60" applyNumberFormat="1" applyFont="1" applyFill="1" applyBorder="1" applyAlignment="1" applyProtection="1">
      <alignment horizontal="left" vertical="center" shrinkToFit="1"/>
      <protection/>
    </xf>
    <xf numFmtId="49" fontId="8" fillId="0" borderId="14" xfId="0" applyNumberFormat="1" applyFont="1" applyFill="1" applyBorder="1" applyAlignment="1" applyProtection="1">
      <alignment vertical="center" shrinkToFit="1"/>
      <protection/>
    </xf>
    <xf numFmtId="0" fontId="9" fillId="0" borderId="12" xfId="60" applyFont="1" applyFill="1" applyBorder="1" applyAlignment="1" applyProtection="1">
      <alignment horizontal="left" vertical="center" wrapText="1" shrinkToFit="1"/>
      <protection/>
    </xf>
    <xf numFmtId="176" fontId="3" fillId="34" borderId="10" xfId="0" applyNumberFormat="1" applyFont="1" applyFill="1" applyBorder="1" applyAlignment="1" applyProtection="1">
      <alignment vertical="center" shrinkToFit="1"/>
      <protection locked="0"/>
    </xf>
    <xf numFmtId="0" fontId="9" fillId="0" borderId="10" xfId="60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 applyProtection="1">
      <alignment vertical="center" shrinkToFit="1"/>
      <protection/>
    </xf>
    <xf numFmtId="178" fontId="3" fillId="33" borderId="10" xfId="0" applyNumberFormat="1" applyFont="1" applyFill="1" applyBorder="1" applyAlignment="1" applyProtection="1">
      <alignment vertical="center" shrinkToFit="1"/>
      <protection hidden="1"/>
    </xf>
    <xf numFmtId="0" fontId="3" fillId="33" borderId="1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182" fontId="3" fillId="0" borderId="0" xfId="0" applyNumberFormat="1" applyFont="1" applyFill="1" applyAlignment="1" applyProtection="1">
      <alignment vertical="center"/>
      <protection/>
    </xf>
    <xf numFmtId="49" fontId="10" fillId="0" borderId="15" xfId="60" applyNumberFormat="1" applyFont="1" applyFill="1" applyBorder="1" applyAlignment="1" applyProtection="1">
      <alignment horizontal="left" vertical="center" shrinkToFit="1"/>
      <protection/>
    </xf>
    <xf numFmtId="49" fontId="10" fillId="0" borderId="14" xfId="0" applyNumberFormat="1" applyFont="1" applyFill="1" applyBorder="1" applyAlignment="1" applyProtection="1">
      <alignment vertical="center" shrinkToFit="1"/>
      <protection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49" fontId="8" fillId="0" borderId="15" xfId="60" applyNumberFormat="1" applyFont="1" applyFill="1" applyBorder="1" applyAlignment="1" applyProtection="1">
      <alignment horizontal="left" vertical="center" shrinkToFit="1"/>
      <protection/>
    </xf>
    <xf numFmtId="49" fontId="8" fillId="0" borderId="16" xfId="0" applyNumberFormat="1" applyFont="1" applyFill="1" applyBorder="1" applyAlignment="1" applyProtection="1">
      <alignment vertical="center" shrinkToFit="1"/>
      <protection/>
    </xf>
    <xf numFmtId="49" fontId="10" fillId="0" borderId="17" xfId="0" applyNumberFormat="1" applyFont="1" applyFill="1" applyBorder="1" applyAlignment="1" applyProtection="1">
      <alignment vertical="center" shrinkToFit="1"/>
      <protection/>
    </xf>
    <xf numFmtId="49" fontId="8" fillId="0" borderId="12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 shrinkToFit="1"/>
      <protection/>
    </xf>
    <xf numFmtId="49" fontId="3" fillId="0" borderId="0" xfId="0" applyNumberFormat="1" applyFont="1" applyFill="1" applyAlignment="1" applyProtection="1">
      <alignment vertical="center" shrinkToFit="1"/>
      <protection/>
    </xf>
    <xf numFmtId="0" fontId="1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left" vertical="center" wrapText="1"/>
      <protection/>
    </xf>
    <xf numFmtId="0" fontId="3" fillId="0" borderId="12" xfId="60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shrinkToFit="1"/>
      <protection locked="0"/>
    </xf>
    <xf numFmtId="49" fontId="3" fillId="0" borderId="18" xfId="60" applyNumberFormat="1" applyFont="1" applyFill="1" applyBorder="1" applyAlignment="1" applyProtection="1">
      <alignment horizontal="left" vertical="center" wrapText="1"/>
      <protection/>
    </xf>
    <xf numFmtId="49" fontId="3" fillId="0" borderId="10" xfId="6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 shrinkToFit="1"/>
      <protection/>
    </xf>
    <xf numFmtId="180" fontId="3" fillId="34" borderId="1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Fill="1" applyBorder="1" applyAlignment="1" applyProtection="1">
      <alignment vertical="center" shrinkToFit="1"/>
      <protection/>
    </xf>
    <xf numFmtId="49" fontId="3" fillId="0" borderId="10" xfId="0" applyNumberFormat="1" applyFont="1" applyFill="1" applyBorder="1" applyAlignment="1" applyProtection="1">
      <alignment vertical="center" wrapText="1" shrinkToFit="1"/>
      <protection/>
    </xf>
    <xf numFmtId="0" fontId="3" fillId="0" borderId="10" xfId="0" applyFont="1" applyBorder="1" applyAlignment="1">
      <alignment vertical="center"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vertical="center" shrinkToFit="1"/>
      <protection/>
    </xf>
    <xf numFmtId="0" fontId="3" fillId="0" borderId="13" xfId="0" applyFont="1" applyBorder="1" applyAlignment="1">
      <alignment vertical="center"/>
    </xf>
    <xf numFmtId="0" fontId="3" fillId="0" borderId="16" xfId="60" applyFont="1" applyFill="1" applyBorder="1" applyAlignment="1" applyProtection="1">
      <alignment horizontal="left" vertical="center" wrapText="1"/>
      <protection/>
    </xf>
    <xf numFmtId="0" fontId="3" fillId="0" borderId="12" xfId="60" applyFont="1" applyFill="1" applyBorder="1" applyAlignment="1" applyProtection="1">
      <alignment horizontal="left" vertical="center" shrinkToFit="1"/>
      <protection/>
    </xf>
    <xf numFmtId="0" fontId="3" fillId="0" borderId="10" xfId="60" applyFont="1" applyFill="1" applyBorder="1" applyAlignment="1" applyProtection="1">
      <alignment horizontal="left" vertical="center" shrinkToFit="1"/>
      <protection/>
    </xf>
    <xf numFmtId="49" fontId="3" fillId="0" borderId="18" xfId="0" applyNumberFormat="1" applyFont="1" applyFill="1" applyBorder="1" applyAlignment="1" applyProtection="1">
      <alignment vertical="center" shrinkToFit="1"/>
      <protection/>
    </xf>
    <xf numFmtId="0" fontId="3" fillId="0" borderId="18" xfId="6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184" fontId="3" fillId="33" borderId="10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 applyProtection="1">
      <alignment horizontal="right" vertical="center" shrinkToFit="1"/>
      <protection/>
    </xf>
    <xf numFmtId="49" fontId="13" fillId="0" borderId="18" xfId="60" applyNumberFormat="1" applyFont="1" applyFill="1" applyBorder="1" applyAlignment="1" applyProtection="1">
      <alignment horizontal="left" vertical="center" wrapText="1"/>
      <protection/>
    </xf>
    <xf numFmtId="184" fontId="3" fillId="33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 applyProtection="1">
      <alignment vertical="center" shrinkToFit="1"/>
      <protection/>
    </xf>
    <xf numFmtId="178" fontId="3" fillId="0" borderId="19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vertical="center" shrinkToFit="1"/>
      <protection hidden="1"/>
    </xf>
    <xf numFmtId="49" fontId="15" fillId="0" borderId="0" xfId="0" applyNumberFormat="1" applyFont="1" applyAlignment="1" applyProtection="1">
      <alignment horizontal="right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185" fontId="3" fillId="34" borderId="10" xfId="0" applyNumberFormat="1" applyFont="1" applyFill="1" applyBorder="1" applyAlignment="1" applyProtection="1">
      <alignment vertical="center" shrinkToFit="1"/>
      <protection locked="0"/>
    </xf>
    <xf numFmtId="180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180" fontId="3" fillId="35" borderId="10" xfId="0" applyNumberFormat="1" applyFont="1" applyFill="1" applyBorder="1" applyAlignment="1" applyProtection="1">
      <alignment vertical="center" shrinkToFit="1"/>
      <protection hidden="1"/>
    </xf>
    <xf numFmtId="180" fontId="3" fillId="33" borderId="10" xfId="0" applyNumberFormat="1" applyFont="1" applyFill="1" applyBorder="1" applyAlignment="1" applyProtection="1">
      <alignment vertical="center" shrinkToFit="1"/>
      <protection hidden="1"/>
    </xf>
    <xf numFmtId="180" fontId="3" fillId="35" borderId="18" xfId="0" applyNumberFormat="1" applyFont="1" applyFill="1" applyBorder="1" applyAlignment="1" applyProtection="1">
      <alignment vertical="center" shrinkToFit="1"/>
      <protection hidden="1"/>
    </xf>
    <xf numFmtId="0" fontId="18" fillId="0" borderId="0" xfId="0" applyNumberFormat="1" applyFont="1" applyFill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/>
      <protection/>
    </xf>
    <xf numFmtId="0" fontId="8" fillId="0" borderId="20" xfId="0" applyFont="1" applyBorder="1" applyAlignment="1">
      <alignment shrinkToFit="1"/>
    </xf>
    <xf numFmtId="0" fontId="8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3" xfId="60" applyNumberFormat="1" applyFont="1" applyFill="1" applyBorder="1" applyAlignment="1" applyProtection="1">
      <alignment horizontal="left" vertical="center" wrapText="1"/>
      <protection/>
    </xf>
    <xf numFmtId="49" fontId="8" fillId="0" borderId="15" xfId="60" applyNumberFormat="1" applyFont="1" applyFill="1" applyBorder="1" applyAlignment="1" applyProtection="1">
      <alignment horizontal="left" vertical="center" wrapText="1"/>
      <protection/>
    </xf>
    <xf numFmtId="49" fontId="8" fillId="0" borderId="18" xfId="6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14" fillId="36" borderId="23" xfId="0" applyNumberFormat="1" applyFont="1" applyFill="1" applyBorder="1" applyAlignment="1" applyProtection="1">
      <alignment horizontal="center" vertical="center" wrapText="1"/>
      <protection/>
    </xf>
    <xf numFmtId="0" fontId="14" fillId="36" borderId="24" xfId="0" applyNumberFormat="1" applyFont="1" applyFill="1" applyBorder="1" applyAlignment="1" applyProtection="1">
      <alignment horizontal="center" vertical="center" wrapText="1"/>
      <protection/>
    </xf>
    <xf numFmtId="0" fontId="14" fillId="36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49" fontId="3" fillId="0" borderId="13" xfId="60" applyNumberFormat="1" applyFont="1" applyFill="1" applyBorder="1" applyAlignment="1" applyProtection="1">
      <alignment vertical="center" wrapText="1"/>
      <protection/>
    </xf>
    <xf numFmtId="49" fontId="3" fillId="0" borderId="18" xfId="60" applyNumberFormat="1" applyFont="1" applyFill="1" applyBorder="1" applyAlignment="1" applyProtection="1">
      <alignment vertical="center" wrapText="1"/>
      <protection/>
    </xf>
    <xf numFmtId="178" fontId="3" fillId="33" borderId="13" xfId="0" applyNumberFormat="1" applyFont="1" applyFill="1" applyBorder="1" applyAlignment="1" applyProtection="1">
      <alignment vertical="center" shrinkToFit="1"/>
      <protection hidden="1"/>
    </xf>
    <xf numFmtId="178" fontId="3" fillId="33" borderId="18" xfId="0" applyNumberFormat="1" applyFont="1" applyFill="1" applyBorder="1" applyAlignment="1" applyProtection="1">
      <alignment vertical="center" shrinkToFit="1"/>
      <protection hidden="1"/>
    </xf>
    <xf numFmtId="180" fontId="3" fillId="34" borderId="13" xfId="0" applyNumberFormat="1" applyFont="1" applyFill="1" applyBorder="1" applyAlignment="1" applyProtection="1">
      <alignment horizontal="right" vertical="center" shrinkToFit="1"/>
      <protection locked="0"/>
    </xf>
    <xf numFmtId="180" fontId="3" fillId="34" borderId="18" xfId="0" applyNumberFormat="1" applyFont="1" applyFill="1" applyBorder="1" applyAlignment="1" applyProtection="1">
      <alignment horizontal="right" vertical="center" shrinkToFit="1"/>
      <protection locked="0"/>
    </xf>
    <xf numFmtId="18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183" fontId="3" fillId="33" borderId="18" xfId="0" applyNumberFormat="1" applyFont="1" applyFill="1" applyBorder="1" applyAlignment="1" applyProtection="1">
      <alignment horizontal="right" vertical="center" shrinkToFit="1"/>
      <protection hidden="1"/>
    </xf>
    <xf numFmtId="180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180" fontId="3" fillId="33" borderId="18" xfId="0" applyNumberFormat="1" applyFont="1" applyFill="1" applyBorder="1" applyAlignment="1" applyProtection="1">
      <alignment horizontal="right" vertical="center" shrinkToFit="1"/>
      <protection hidden="1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left" vertical="center" wrapText="1"/>
      <protection/>
    </xf>
    <xf numFmtId="49" fontId="3" fillId="0" borderId="18" xfId="6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180" fontId="3" fillId="0" borderId="13" xfId="0" applyNumberFormat="1" applyFont="1" applyFill="1" applyBorder="1" applyAlignment="1" applyProtection="1">
      <alignment horizontal="right" vertical="center" shrinkToFit="1"/>
      <protection/>
    </xf>
    <xf numFmtId="180" fontId="3" fillId="0" borderId="18" xfId="0" applyNumberFormat="1" applyFont="1" applyFill="1" applyBorder="1" applyAlignment="1" applyProtection="1">
      <alignment horizontal="right" vertical="center" shrinkToFi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6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8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13" xfId="0" applyNumberFormat="1" applyFont="1" applyFill="1" applyBorder="1" applyAlignment="1" applyProtection="1">
      <alignment horizontal="left" vertical="center" shrinkToFit="1"/>
      <protection/>
    </xf>
    <xf numFmtId="49" fontId="3" fillId="0" borderId="18" xfId="0" applyNumberFormat="1" applyFont="1" applyFill="1" applyBorder="1" applyAlignment="1" applyProtection="1">
      <alignment horizontal="left" vertical="center" shrinkToFit="1"/>
      <protection/>
    </xf>
    <xf numFmtId="0" fontId="8" fillId="0" borderId="10" xfId="0" applyFont="1" applyBorder="1" applyAlignment="1">
      <alignment/>
    </xf>
    <xf numFmtId="180" fontId="3" fillId="33" borderId="13" xfId="0" applyNumberFormat="1" applyFont="1" applyFill="1" applyBorder="1" applyAlignment="1" applyProtection="1">
      <alignment horizontal="right" vertical="center" shrinkToFit="1"/>
      <protection/>
    </xf>
    <xf numFmtId="180" fontId="3" fillId="33" borderId="18" xfId="0" applyNumberFormat="1" applyFont="1" applyFill="1" applyBorder="1" applyAlignment="1" applyProtection="1">
      <alignment horizontal="right" vertical="center" shrinkToFit="1"/>
      <protection/>
    </xf>
    <xf numFmtId="184" fontId="3" fillId="33" borderId="13" xfId="0" applyNumberFormat="1" applyFont="1" applyFill="1" applyBorder="1" applyAlignment="1">
      <alignment vertical="center"/>
    </xf>
    <xf numFmtId="184" fontId="3" fillId="33" borderId="18" xfId="0" applyNumberFormat="1" applyFont="1" applyFill="1" applyBorder="1" applyAlignment="1">
      <alignment vertical="center"/>
    </xf>
    <xf numFmtId="184" fontId="3" fillId="33" borderId="13" xfId="0" applyNumberFormat="1" applyFont="1" applyFill="1" applyBorder="1" applyAlignment="1">
      <alignment horizontal="right" vertical="center"/>
    </xf>
    <xf numFmtId="184" fontId="3" fillId="33" borderId="1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184" fontId="3" fillId="33" borderId="1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O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104775</xdr:rowOff>
    </xdr:from>
    <xdr:to>
      <xdr:col>8</xdr:col>
      <xdr:colOff>609600</xdr:colOff>
      <xdr:row>42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276225"/>
          <a:ext cx="5324475" cy="702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◆本エクセルの使い方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工場等を設置（新設）する場合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①工場等の化石燃料、化石燃料由来の熱及び電気の年間使用量の見込み値を、「原油換算用」シートの「新増設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使用量（Ｂ）」に入力してください。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「増設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使用量（Ａ）」欄への入力は不要です。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NF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を排出する工場等の場合は、①と同様に、該当するシートの（Ｂ）欄に使用量を入力のうえ、届出対象かどうかの判定を行ってください。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「届出が必要です。」の判定が出た場合は、すみやかに県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環境政策課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に相談の上、届出書を作成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してください。（工事着工の１ヶ月前までが目安です。）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078-362-3284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、電子メールアドレス：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kankyouseisakuka@pref.hyogo.lg.jp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工場等を増設する場合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①工場等における化石燃料、化石燃料由来の熱及び電気の標準的な年間使用量（増設前）を、「原油換算用」シートの「増設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使用量（Ａ）」へ入力してください。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②新増設後の工場等の化石燃料、化石燃料由来の熱及び電気の年間使用量の見込み値を、「原油換算用」シートの「新増設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使用量（Ｂ）」に入力してください。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備の更新等、工場等の増設と同時に一部施設の廃止を行う場合は、当該廃止に伴い見込まれる化石燃料、化石燃料由来の熱及び電気の削減量は算入しないでください。他方、増設部分で見込まれる使用量の増加分は算入してください。（例：工場全体の原油換算量が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3,000kL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の工場において、原油換算で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1,550kL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の施設を更新する場合、増設前は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3,000kL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、増設後は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4,550kL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NF</a:t>
          </a:r>
          <a:r>
            <a:rPr lang="en-US" cap="none" sz="11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を排出する工場等の場合は、①、②と同様に該当するシートの（Ａ）欄及び（Ｂ）欄に使用量を入力のうえ、届出対象かどうかの判定を行ってください。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④「届出が必要です。」の判定が出た場合は、すみやかに県環境政策課に相談の上、届出書を作成・提出してください。（工事着工の１ヶ月前までが目安です。）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（電話：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078-362-3284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、電子メールアドレス：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kankyouseisakuka@pref.hyogo.lg.jp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L12" sqref="L12"/>
    </sheetView>
  </sheetViews>
  <sheetFormatPr defaultColWidth="9.00390625" defaultRowHeight="13.5"/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22">
      <selection activeCell="B26" sqref="B26"/>
    </sheetView>
  </sheetViews>
  <sheetFormatPr defaultColWidth="9.00390625" defaultRowHeight="15" customHeight="1"/>
  <cols>
    <col min="1" max="1" width="21.375" style="3" customWidth="1"/>
    <col min="2" max="2" width="24.00390625" style="3" customWidth="1"/>
    <col min="3" max="3" width="26.00390625" style="3" customWidth="1"/>
    <col min="4" max="5" width="11.50390625" style="4" customWidth="1"/>
    <col min="6" max="6" width="4.625" style="3" bestFit="1" customWidth="1"/>
    <col min="7" max="8" width="6.125" style="4" customWidth="1"/>
    <col min="9" max="10" width="11.125" style="4" customWidth="1"/>
    <col min="11" max="16384" width="9.00390625" style="3" customWidth="1"/>
  </cols>
  <sheetData>
    <row r="1" ht="15" customHeight="1">
      <c r="A1" s="1" t="s">
        <v>54</v>
      </c>
    </row>
    <row r="2" spans="2:5" ht="20.25" customHeight="1">
      <c r="B2" s="2"/>
      <c r="D2" s="62" t="s">
        <v>166</v>
      </c>
      <c r="E2" s="63" t="s">
        <v>167</v>
      </c>
    </row>
    <row r="4" spans="1:10" ht="15" customHeight="1">
      <c r="A4" s="5" t="s">
        <v>0</v>
      </c>
      <c r="B4" s="6"/>
      <c r="C4" s="5"/>
      <c r="D4" s="86" t="s">
        <v>176</v>
      </c>
      <c r="E4" s="86" t="s">
        <v>175</v>
      </c>
      <c r="F4" s="88" t="s">
        <v>1</v>
      </c>
      <c r="G4" s="89" t="s">
        <v>2</v>
      </c>
      <c r="H4" s="81" t="s">
        <v>3</v>
      </c>
      <c r="I4" s="76" t="s">
        <v>177</v>
      </c>
      <c r="J4" s="76" t="s">
        <v>173</v>
      </c>
    </row>
    <row r="5" spans="1:10" ht="15" customHeight="1">
      <c r="A5" s="5" t="s">
        <v>7</v>
      </c>
      <c r="B5" s="6" t="s">
        <v>8</v>
      </c>
      <c r="C5" s="7" t="s">
        <v>8</v>
      </c>
      <c r="D5" s="87"/>
      <c r="E5" s="87"/>
      <c r="F5" s="88"/>
      <c r="G5" s="90"/>
      <c r="H5" s="82"/>
      <c r="I5" s="77"/>
      <c r="J5" s="77"/>
    </row>
    <row r="6" spans="1:13" s="17" customFormat="1" ht="13.5" customHeight="1">
      <c r="A6" s="8" t="s">
        <v>9</v>
      </c>
      <c r="B6" s="9" t="s">
        <v>10</v>
      </c>
      <c r="C6" s="10" t="s">
        <v>11</v>
      </c>
      <c r="D6" s="64"/>
      <c r="E6" s="64"/>
      <c r="F6" s="12" t="s">
        <v>12</v>
      </c>
      <c r="G6" s="13">
        <f aca="true" t="shared" si="0" ref="G6:G35">ROUND(H6*0.0258,5)</f>
        <v>0.98556</v>
      </c>
      <c r="H6" s="15">
        <v>38.2</v>
      </c>
      <c r="I6" s="67">
        <f aca="true" t="shared" si="1" ref="I6:I27">IF(ISERROR(D6*G6),"",ROUND(D6*G6,1))/1000</f>
        <v>0</v>
      </c>
      <c r="J6" s="67">
        <f>IF(ISERROR(E6*G6),"",ROUND(E6*G6,1))/1000</f>
        <v>0</v>
      </c>
      <c r="M6" s="18"/>
    </row>
    <row r="7" spans="1:13" s="17" customFormat="1" ht="13.5" customHeight="1">
      <c r="A7" s="19"/>
      <c r="B7" s="20"/>
      <c r="C7" s="21" t="s">
        <v>13</v>
      </c>
      <c r="D7" s="64"/>
      <c r="E7" s="64"/>
      <c r="F7" s="12" t="s">
        <v>12</v>
      </c>
      <c r="G7" s="13">
        <f t="shared" si="0"/>
        <v>0.91074</v>
      </c>
      <c r="H7" s="15">
        <v>35.3</v>
      </c>
      <c r="I7" s="67">
        <f t="shared" si="1"/>
        <v>0</v>
      </c>
      <c r="J7" s="67">
        <f aca="true" t="shared" si="2" ref="J7:J35">IF(ISERROR(E7*G7),"",ROUND(E7*G7,1))/1000</f>
        <v>0</v>
      </c>
      <c r="M7" s="18"/>
    </row>
    <row r="8" spans="1:13" s="17" customFormat="1" ht="15" customHeight="1">
      <c r="A8" s="19" t="s">
        <v>14</v>
      </c>
      <c r="B8" s="20" t="s">
        <v>14</v>
      </c>
      <c r="C8" s="21" t="s">
        <v>15</v>
      </c>
      <c r="D8" s="64"/>
      <c r="E8" s="64"/>
      <c r="F8" s="12" t="s">
        <v>12</v>
      </c>
      <c r="G8" s="13">
        <f t="shared" si="0"/>
        <v>0.89268</v>
      </c>
      <c r="H8" s="15">
        <v>34.6</v>
      </c>
      <c r="I8" s="67">
        <f t="shared" si="1"/>
        <v>0</v>
      </c>
      <c r="J8" s="67">
        <f t="shared" si="2"/>
        <v>0</v>
      </c>
      <c r="M8" s="18"/>
    </row>
    <row r="9" spans="1:13" s="17" customFormat="1" ht="15" customHeight="1">
      <c r="A9" s="19" t="s">
        <v>14</v>
      </c>
      <c r="B9" s="20" t="s">
        <v>14</v>
      </c>
      <c r="C9" s="21" t="s">
        <v>16</v>
      </c>
      <c r="D9" s="64"/>
      <c r="E9" s="64"/>
      <c r="F9" s="12" t="s">
        <v>12</v>
      </c>
      <c r="G9" s="13">
        <f t="shared" si="0"/>
        <v>0.86688</v>
      </c>
      <c r="H9" s="15">
        <v>33.6</v>
      </c>
      <c r="I9" s="67">
        <f>IF(ISERROR(D9*G9),"",ROUND(D9*G9,1))/1000</f>
        <v>0</v>
      </c>
      <c r="J9" s="67">
        <f t="shared" si="2"/>
        <v>0</v>
      </c>
      <c r="M9" s="18"/>
    </row>
    <row r="10" spans="1:13" s="17" customFormat="1" ht="15" customHeight="1">
      <c r="A10" s="19" t="s">
        <v>14</v>
      </c>
      <c r="B10" s="20" t="s">
        <v>14</v>
      </c>
      <c r="C10" s="21" t="s">
        <v>17</v>
      </c>
      <c r="D10" s="64"/>
      <c r="E10" s="64"/>
      <c r="F10" s="12" t="s">
        <v>12</v>
      </c>
      <c r="G10" s="13">
        <f t="shared" si="0"/>
        <v>0.94686</v>
      </c>
      <c r="H10" s="15">
        <v>36.7</v>
      </c>
      <c r="I10" s="67">
        <f t="shared" si="1"/>
        <v>0</v>
      </c>
      <c r="J10" s="67">
        <f t="shared" si="2"/>
        <v>0</v>
      </c>
      <c r="M10" s="18"/>
    </row>
    <row r="11" spans="1:13" s="17" customFormat="1" ht="15" customHeight="1">
      <c r="A11" s="19" t="s">
        <v>14</v>
      </c>
      <c r="B11" s="20" t="s">
        <v>14</v>
      </c>
      <c r="C11" s="21" t="s">
        <v>18</v>
      </c>
      <c r="D11" s="64"/>
      <c r="E11" s="64"/>
      <c r="F11" s="12" t="s">
        <v>12</v>
      </c>
      <c r="G11" s="13">
        <f t="shared" si="0"/>
        <v>0.97266</v>
      </c>
      <c r="H11" s="15">
        <v>37.7</v>
      </c>
      <c r="I11" s="67">
        <f t="shared" si="1"/>
        <v>0</v>
      </c>
      <c r="J11" s="67">
        <f t="shared" si="2"/>
        <v>0</v>
      </c>
      <c r="M11" s="18"/>
    </row>
    <row r="12" spans="1:13" s="17" customFormat="1" ht="15" customHeight="1">
      <c r="A12" s="19" t="s">
        <v>14</v>
      </c>
      <c r="B12" s="20" t="s">
        <v>14</v>
      </c>
      <c r="C12" s="21" t="s">
        <v>19</v>
      </c>
      <c r="D12" s="64"/>
      <c r="E12" s="64"/>
      <c r="F12" s="12" t="s">
        <v>20</v>
      </c>
      <c r="G12" s="13">
        <f t="shared" si="0"/>
        <v>1.00878</v>
      </c>
      <c r="H12" s="15">
        <v>39.1</v>
      </c>
      <c r="I12" s="67">
        <f t="shared" si="1"/>
        <v>0</v>
      </c>
      <c r="J12" s="67">
        <f t="shared" si="2"/>
        <v>0</v>
      </c>
      <c r="M12" s="18"/>
    </row>
    <row r="13" spans="1:13" s="17" customFormat="1" ht="15" customHeight="1">
      <c r="A13" s="19" t="s">
        <v>14</v>
      </c>
      <c r="B13" s="20" t="s">
        <v>14</v>
      </c>
      <c r="C13" s="21" t="s">
        <v>21</v>
      </c>
      <c r="D13" s="64"/>
      <c r="E13" s="64"/>
      <c r="F13" s="12" t="s">
        <v>12</v>
      </c>
      <c r="G13" s="13">
        <f t="shared" si="0"/>
        <v>1.08102</v>
      </c>
      <c r="H13" s="15">
        <v>41.9</v>
      </c>
      <c r="I13" s="67">
        <f t="shared" si="1"/>
        <v>0</v>
      </c>
      <c r="J13" s="67">
        <f t="shared" si="2"/>
        <v>0</v>
      </c>
      <c r="M13" s="18"/>
    </row>
    <row r="14" spans="1:13" s="17" customFormat="1" ht="15" customHeight="1">
      <c r="A14" s="19"/>
      <c r="B14" s="20"/>
      <c r="C14" s="21" t="s">
        <v>22</v>
      </c>
      <c r="D14" s="64"/>
      <c r="E14" s="64"/>
      <c r="F14" s="12" t="s">
        <v>23</v>
      </c>
      <c r="G14" s="13">
        <f t="shared" si="0"/>
        <v>1.05522</v>
      </c>
      <c r="H14" s="15">
        <v>40.9</v>
      </c>
      <c r="I14" s="67">
        <f t="shared" si="1"/>
        <v>0</v>
      </c>
      <c r="J14" s="67">
        <f t="shared" si="2"/>
        <v>0</v>
      </c>
      <c r="M14" s="18"/>
    </row>
    <row r="15" spans="1:13" s="17" customFormat="1" ht="15" customHeight="1">
      <c r="A15" s="19" t="s">
        <v>14</v>
      </c>
      <c r="B15" s="20" t="s">
        <v>14</v>
      </c>
      <c r="C15" s="21" t="s">
        <v>24</v>
      </c>
      <c r="D15" s="64"/>
      <c r="E15" s="64"/>
      <c r="F15" s="12" t="s">
        <v>23</v>
      </c>
      <c r="G15" s="13">
        <f t="shared" si="0"/>
        <v>0.77142</v>
      </c>
      <c r="H15" s="15">
        <v>29.9</v>
      </c>
      <c r="I15" s="67">
        <f t="shared" si="1"/>
        <v>0</v>
      </c>
      <c r="J15" s="67">
        <f t="shared" si="2"/>
        <v>0</v>
      </c>
      <c r="M15" s="18"/>
    </row>
    <row r="16" spans="1:13" s="17" customFormat="1" ht="15" customHeight="1">
      <c r="A16" s="19" t="s">
        <v>14</v>
      </c>
      <c r="B16" s="20" t="s">
        <v>14</v>
      </c>
      <c r="C16" s="21" t="s">
        <v>25</v>
      </c>
      <c r="D16" s="64"/>
      <c r="E16" s="64"/>
      <c r="F16" s="12" t="s">
        <v>23</v>
      </c>
      <c r="G16" s="13">
        <f t="shared" si="0"/>
        <v>1.31064</v>
      </c>
      <c r="H16" s="15">
        <v>50.8</v>
      </c>
      <c r="I16" s="67">
        <f t="shared" si="1"/>
        <v>0</v>
      </c>
      <c r="J16" s="67">
        <f t="shared" si="2"/>
        <v>0</v>
      </c>
      <c r="M16" s="18"/>
    </row>
    <row r="17" spans="1:13" s="17" customFormat="1" ht="15" customHeight="1">
      <c r="A17" s="19" t="s">
        <v>14</v>
      </c>
      <c r="B17" s="20" t="s">
        <v>14</v>
      </c>
      <c r="C17" s="21" t="s">
        <v>26</v>
      </c>
      <c r="D17" s="64"/>
      <c r="E17" s="64"/>
      <c r="F17" s="12" t="s">
        <v>27</v>
      </c>
      <c r="G17" s="13">
        <f t="shared" si="0"/>
        <v>1.15842</v>
      </c>
      <c r="H17" s="15">
        <v>44.9</v>
      </c>
      <c r="I17" s="67">
        <f t="shared" si="1"/>
        <v>0</v>
      </c>
      <c r="J17" s="67">
        <f t="shared" si="2"/>
        <v>0</v>
      </c>
      <c r="M17" s="18"/>
    </row>
    <row r="18" spans="1:13" s="17" customFormat="1" ht="15" customHeight="1">
      <c r="A18" s="19" t="s">
        <v>14</v>
      </c>
      <c r="B18" s="20" t="s">
        <v>14</v>
      </c>
      <c r="C18" s="21" t="s">
        <v>28</v>
      </c>
      <c r="D18" s="64"/>
      <c r="E18" s="64"/>
      <c r="F18" s="12" t="s">
        <v>23</v>
      </c>
      <c r="G18" s="13">
        <f t="shared" si="0"/>
        <v>1.40868</v>
      </c>
      <c r="H18" s="15">
        <v>54.6</v>
      </c>
      <c r="I18" s="67">
        <f t="shared" si="1"/>
        <v>0</v>
      </c>
      <c r="J18" s="67">
        <f t="shared" si="2"/>
        <v>0</v>
      </c>
      <c r="M18" s="18"/>
    </row>
    <row r="19" spans="1:13" s="17" customFormat="1" ht="15" customHeight="1">
      <c r="A19" s="19" t="s">
        <v>14</v>
      </c>
      <c r="B19" s="20" t="s">
        <v>14</v>
      </c>
      <c r="C19" s="21" t="s">
        <v>29</v>
      </c>
      <c r="D19" s="64"/>
      <c r="E19" s="64"/>
      <c r="F19" s="12" t="s">
        <v>27</v>
      </c>
      <c r="G19" s="13">
        <f t="shared" si="0"/>
        <v>1.1223</v>
      </c>
      <c r="H19" s="15">
        <v>43.5</v>
      </c>
      <c r="I19" s="67">
        <f t="shared" si="1"/>
        <v>0</v>
      </c>
      <c r="J19" s="67">
        <f t="shared" si="2"/>
        <v>0</v>
      </c>
      <c r="M19" s="18"/>
    </row>
    <row r="20" spans="1:13" s="17" customFormat="1" ht="15" customHeight="1">
      <c r="A20" s="22" t="s">
        <v>14</v>
      </c>
      <c r="B20" s="9" t="s">
        <v>14</v>
      </c>
      <c r="C20" s="21" t="s">
        <v>30</v>
      </c>
      <c r="D20" s="64"/>
      <c r="E20" s="64"/>
      <c r="F20" s="12" t="s">
        <v>23</v>
      </c>
      <c r="G20" s="13">
        <f t="shared" si="0"/>
        <v>0.7482</v>
      </c>
      <c r="H20" s="15">
        <v>29</v>
      </c>
      <c r="I20" s="67">
        <f t="shared" si="1"/>
        <v>0</v>
      </c>
      <c r="J20" s="67">
        <f t="shared" si="2"/>
        <v>0</v>
      </c>
      <c r="M20" s="18"/>
    </row>
    <row r="21" spans="1:13" s="17" customFormat="1" ht="15" customHeight="1">
      <c r="A21" s="19" t="s">
        <v>14</v>
      </c>
      <c r="B21" s="20" t="s">
        <v>14</v>
      </c>
      <c r="C21" s="21" t="s">
        <v>31</v>
      </c>
      <c r="D21" s="64"/>
      <c r="E21" s="64"/>
      <c r="F21" s="12" t="s">
        <v>23</v>
      </c>
      <c r="G21" s="13">
        <f t="shared" si="0"/>
        <v>0.66306</v>
      </c>
      <c r="H21" s="15">
        <v>25.7</v>
      </c>
      <c r="I21" s="67">
        <f t="shared" si="1"/>
        <v>0</v>
      </c>
      <c r="J21" s="67">
        <f t="shared" si="2"/>
        <v>0</v>
      </c>
      <c r="M21" s="18"/>
    </row>
    <row r="22" spans="1:13" s="17" customFormat="1" ht="15" customHeight="1">
      <c r="A22" s="19" t="s">
        <v>14</v>
      </c>
      <c r="B22" s="20" t="s">
        <v>14</v>
      </c>
      <c r="C22" s="21" t="s">
        <v>32</v>
      </c>
      <c r="D22" s="64"/>
      <c r="E22" s="64"/>
      <c r="F22" s="12" t="s">
        <v>23</v>
      </c>
      <c r="G22" s="13">
        <f t="shared" si="0"/>
        <v>0.69402</v>
      </c>
      <c r="H22" s="15">
        <v>26.9</v>
      </c>
      <c r="I22" s="67">
        <f t="shared" si="1"/>
        <v>0</v>
      </c>
      <c r="J22" s="67">
        <f t="shared" si="2"/>
        <v>0</v>
      </c>
      <c r="M22" s="18"/>
    </row>
    <row r="23" spans="1:13" s="17" customFormat="1" ht="15" customHeight="1">
      <c r="A23" s="19" t="s">
        <v>14</v>
      </c>
      <c r="B23" s="20" t="s">
        <v>14</v>
      </c>
      <c r="C23" s="21" t="s">
        <v>33</v>
      </c>
      <c r="D23" s="64"/>
      <c r="E23" s="64"/>
      <c r="F23" s="12" t="s">
        <v>23</v>
      </c>
      <c r="G23" s="13">
        <f t="shared" si="0"/>
        <v>0.75852</v>
      </c>
      <c r="H23" s="15">
        <v>29.4</v>
      </c>
      <c r="I23" s="67">
        <f t="shared" si="1"/>
        <v>0</v>
      </c>
      <c r="J23" s="67">
        <f t="shared" si="2"/>
        <v>0</v>
      </c>
      <c r="M23" s="18"/>
    </row>
    <row r="24" spans="1:13" s="17" customFormat="1" ht="15" customHeight="1">
      <c r="A24" s="19"/>
      <c r="B24" s="20"/>
      <c r="C24" s="21" t="s">
        <v>34</v>
      </c>
      <c r="D24" s="64"/>
      <c r="E24" s="64"/>
      <c r="F24" s="12" t="s">
        <v>23</v>
      </c>
      <c r="G24" s="13">
        <f t="shared" si="0"/>
        <v>0.96234</v>
      </c>
      <c r="H24" s="15">
        <v>37.3</v>
      </c>
      <c r="I24" s="67">
        <f t="shared" si="1"/>
        <v>0</v>
      </c>
      <c r="J24" s="67">
        <f t="shared" si="2"/>
        <v>0</v>
      </c>
      <c r="M24" s="18"/>
    </row>
    <row r="25" spans="1:13" s="17" customFormat="1" ht="15" customHeight="1">
      <c r="A25" s="19" t="s">
        <v>14</v>
      </c>
      <c r="B25" s="20" t="s">
        <v>14</v>
      </c>
      <c r="C25" s="21" t="s">
        <v>35</v>
      </c>
      <c r="D25" s="64"/>
      <c r="E25" s="64"/>
      <c r="F25" s="12" t="s">
        <v>27</v>
      </c>
      <c r="G25" s="13">
        <f t="shared" si="0"/>
        <v>0.54438</v>
      </c>
      <c r="H25" s="15">
        <v>21.1</v>
      </c>
      <c r="I25" s="67">
        <f t="shared" si="1"/>
        <v>0</v>
      </c>
      <c r="J25" s="67">
        <f t="shared" si="2"/>
        <v>0</v>
      </c>
      <c r="M25" s="18"/>
    </row>
    <row r="26" spans="1:13" s="17" customFormat="1" ht="15" customHeight="1">
      <c r="A26" s="19" t="s">
        <v>14</v>
      </c>
      <c r="B26" s="20" t="s">
        <v>14</v>
      </c>
      <c r="C26" s="21" t="s">
        <v>36</v>
      </c>
      <c r="D26" s="64"/>
      <c r="E26" s="64"/>
      <c r="F26" s="12" t="s">
        <v>27</v>
      </c>
      <c r="G26" s="13">
        <f t="shared" si="0"/>
        <v>0.08798</v>
      </c>
      <c r="H26" s="15">
        <v>3.41</v>
      </c>
      <c r="I26" s="67">
        <f t="shared" si="1"/>
        <v>0</v>
      </c>
      <c r="J26" s="67">
        <f t="shared" si="2"/>
        <v>0</v>
      </c>
      <c r="M26" s="18"/>
    </row>
    <row r="27" spans="1:13" s="17" customFormat="1" ht="15" customHeight="1">
      <c r="A27" s="19" t="s">
        <v>14</v>
      </c>
      <c r="B27" s="20" t="s">
        <v>14</v>
      </c>
      <c r="C27" s="21" t="s">
        <v>37</v>
      </c>
      <c r="D27" s="64"/>
      <c r="E27" s="64"/>
      <c r="F27" s="12" t="s">
        <v>27</v>
      </c>
      <c r="G27" s="13">
        <f t="shared" si="0"/>
        <v>0.21698</v>
      </c>
      <c r="H27" s="15">
        <v>8.41</v>
      </c>
      <c r="I27" s="67">
        <f t="shared" si="1"/>
        <v>0</v>
      </c>
      <c r="J27" s="67">
        <f t="shared" si="2"/>
        <v>0</v>
      </c>
      <c r="M27" s="18"/>
    </row>
    <row r="28" spans="1:13" s="17" customFormat="1" ht="15" customHeight="1">
      <c r="A28" s="19" t="s">
        <v>14</v>
      </c>
      <c r="B28" s="20" t="s">
        <v>14</v>
      </c>
      <c r="C28" s="21" t="s">
        <v>38</v>
      </c>
      <c r="D28" s="64"/>
      <c r="E28" s="64"/>
      <c r="F28" s="12" t="s">
        <v>27</v>
      </c>
      <c r="G28" s="13">
        <f t="shared" si="0"/>
        <v>1.161</v>
      </c>
      <c r="H28" s="15">
        <v>45</v>
      </c>
      <c r="I28" s="67">
        <f aca="true" t="shared" si="3" ref="I28:I35">IF(ISERROR(D28*G28),"",ROUND(D28*G28,1))/1000</f>
        <v>0</v>
      </c>
      <c r="J28" s="67">
        <f t="shared" si="2"/>
        <v>0</v>
      </c>
      <c r="M28" s="18"/>
    </row>
    <row r="29" spans="1:10" s="17" customFormat="1" ht="15" customHeight="1">
      <c r="A29" s="78" t="s">
        <v>39</v>
      </c>
      <c r="B29" s="23" t="s">
        <v>40</v>
      </c>
      <c r="C29" s="21" t="s">
        <v>41</v>
      </c>
      <c r="D29" s="64"/>
      <c r="E29" s="64"/>
      <c r="F29" s="12" t="s">
        <v>42</v>
      </c>
      <c r="G29" s="13">
        <f t="shared" si="0"/>
        <v>0.02632</v>
      </c>
      <c r="H29" s="15">
        <v>1.02</v>
      </c>
      <c r="I29" s="67">
        <f t="shared" si="3"/>
        <v>0</v>
      </c>
      <c r="J29" s="67">
        <f t="shared" si="2"/>
        <v>0</v>
      </c>
    </row>
    <row r="30" spans="1:10" s="17" customFormat="1" ht="15" customHeight="1">
      <c r="A30" s="79"/>
      <c r="B30" s="9"/>
      <c r="C30" s="21" t="s">
        <v>43</v>
      </c>
      <c r="D30" s="64"/>
      <c r="E30" s="64"/>
      <c r="F30" s="12" t="s">
        <v>42</v>
      </c>
      <c r="G30" s="13">
        <f t="shared" si="0"/>
        <v>0.03509</v>
      </c>
      <c r="H30" s="15">
        <v>1.36</v>
      </c>
      <c r="I30" s="67">
        <f t="shared" si="3"/>
        <v>0</v>
      </c>
      <c r="J30" s="67">
        <f t="shared" si="2"/>
        <v>0</v>
      </c>
    </row>
    <row r="31" spans="1:10" s="17" customFormat="1" ht="15" customHeight="1">
      <c r="A31" s="79"/>
      <c r="B31" s="9"/>
      <c r="C31" s="21" t="s">
        <v>44</v>
      </c>
      <c r="D31" s="64"/>
      <c r="E31" s="64"/>
      <c r="F31" s="12" t="s">
        <v>42</v>
      </c>
      <c r="G31" s="13">
        <f t="shared" si="0"/>
        <v>0.03509</v>
      </c>
      <c r="H31" s="15">
        <v>1.36</v>
      </c>
      <c r="I31" s="67">
        <f t="shared" si="3"/>
        <v>0</v>
      </c>
      <c r="J31" s="67">
        <f t="shared" si="2"/>
        <v>0</v>
      </c>
    </row>
    <row r="32" spans="1:10" s="17" customFormat="1" ht="15" customHeight="1">
      <c r="A32" s="80"/>
      <c r="B32" s="9"/>
      <c r="C32" s="21" t="s">
        <v>45</v>
      </c>
      <c r="D32" s="64"/>
      <c r="E32" s="64"/>
      <c r="F32" s="12" t="s">
        <v>42</v>
      </c>
      <c r="G32" s="13">
        <f t="shared" si="0"/>
        <v>0.03509</v>
      </c>
      <c r="H32" s="15">
        <v>1.36</v>
      </c>
      <c r="I32" s="67">
        <f t="shared" si="3"/>
        <v>0</v>
      </c>
      <c r="J32" s="67">
        <f t="shared" si="2"/>
        <v>0</v>
      </c>
    </row>
    <row r="33" spans="1:10" s="17" customFormat="1" ht="15" customHeight="1">
      <c r="A33" s="78" t="s">
        <v>46</v>
      </c>
      <c r="B33" s="23" t="s">
        <v>217</v>
      </c>
      <c r="C33" s="21" t="s">
        <v>48</v>
      </c>
      <c r="D33" s="64"/>
      <c r="E33" s="64"/>
      <c r="F33" s="12" t="s">
        <v>49</v>
      </c>
      <c r="G33" s="13">
        <f t="shared" si="0"/>
        <v>0.25723</v>
      </c>
      <c r="H33" s="15">
        <v>9.97</v>
      </c>
      <c r="I33" s="67">
        <f t="shared" si="3"/>
        <v>0</v>
      </c>
      <c r="J33" s="67">
        <f t="shared" si="2"/>
        <v>0</v>
      </c>
    </row>
    <row r="34" spans="1:10" s="17" customFormat="1" ht="15" customHeight="1">
      <c r="A34" s="79"/>
      <c r="B34" s="24" t="s">
        <v>47</v>
      </c>
      <c r="C34" s="21" t="s">
        <v>50</v>
      </c>
      <c r="D34" s="64"/>
      <c r="E34" s="64"/>
      <c r="F34" s="12" t="s">
        <v>51</v>
      </c>
      <c r="G34" s="13">
        <f t="shared" si="0"/>
        <v>0.23942</v>
      </c>
      <c r="H34" s="15">
        <v>9.28</v>
      </c>
      <c r="I34" s="67">
        <f t="shared" si="3"/>
        <v>0</v>
      </c>
      <c r="J34" s="67">
        <f t="shared" si="2"/>
        <v>0</v>
      </c>
    </row>
    <row r="35" spans="1:10" s="17" customFormat="1" ht="15" customHeight="1">
      <c r="A35" s="80"/>
      <c r="B35" s="25" t="s">
        <v>218</v>
      </c>
      <c r="C35" s="21" t="s">
        <v>52</v>
      </c>
      <c r="D35" s="64"/>
      <c r="E35" s="64"/>
      <c r="F35" s="12" t="s">
        <v>51</v>
      </c>
      <c r="G35" s="13">
        <f t="shared" si="0"/>
        <v>0.25181</v>
      </c>
      <c r="H35" s="15">
        <v>9.76</v>
      </c>
      <c r="I35" s="67">
        <f t="shared" si="3"/>
        <v>0</v>
      </c>
      <c r="J35" s="67">
        <f t="shared" si="2"/>
        <v>0</v>
      </c>
    </row>
    <row r="36" spans="8:12" ht="15" customHeight="1" thickBot="1">
      <c r="H36" s="26" t="s">
        <v>53</v>
      </c>
      <c r="I36" s="66">
        <f>SUM(I6:I35)</f>
        <v>0</v>
      </c>
      <c r="J36" s="66">
        <f>SUM(J6:J35)</f>
        <v>0</v>
      </c>
      <c r="K36" s="17"/>
      <c r="L36" s="17"/>
    </row>
    <row r="37" spans="3:13" ht="31.5" customHeight="1" thickBot="1">
      <c r="C37" s="61" t="s">
        <v>172</v>
      </c>
      <c r="D37" s="83" t="str">
        <f>IF(J36=0,"数値を入力してください",IF(AND(I36&lt;1500,J36&gt;=1500),"届出が必要です",IF(J36-I36&gt;=1500,"届出が必要です","届出不要")))</f>
        <v>数値を入力してください</v>
      </c>
      <c r="E37" s="84"/>
      <c r="F37" s="85"/>
      <c r="G37" s="3"/>
      <c r="H37" s="3"/>
      <c r="L37" s="17"/>
      <c r="M37" s="17"/>
    </row>
    <row r="38" spans="11:12" ht="15" customHeight="1">
      <c r="K38" s="17"/>
      <c r="L38" s="17"/>
    </row>
    <row r="39" spans="11:12" ht="15" customHeight="1">
      <c r="K39" s="17"/>
      <c r="L39" s="17"/>
    </row>
    <row r="40" spans="11:12" ht="15" customHeight="1">
      <c r="K40" s="17"/>
      <c r="L40" s="17"/>
    </row>
    <row r="41" spans="11:12" ht="15" customHeight="1">
      <c r="K41" s="17"/>
      <c r="L41" s="17"/>
    </row>
  </sheetData>
  <sheetProtection/>
  <mergeCells count="10">
    <mergeCell ref="J4:J5"/>
    <mergeCell ref="A29:A32"/>
    <mergeCell ref="A33:A35"/>
    <mergeCell ref="H4:H5"/>
    <mergeCell ref="D37:F37"/>
    <mergeCell ref="D4:D5"/>
    <mergeCell ref="F4:F5"/>
    <mergeCell ref="G4:G5"/>
    <mergeCell ref="I4:I5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85" zoomScaleNormal="85" zoomScalePageLayoutView="0" workbookViewId="0" topLeftCell="A37">
      <selection activeCell="H48" sqref="H48:I48"/>
    </sheetView>
  </sheetViews>
  <sheetFormatPr defaultColWidth="9.00390625" defaultRowHeight="15" customHeight="1"/>
  <cols>
    <col min="1" max="1" width="31.25390625" style="3" customWidth="1"/>
    <col min="2" max="2" width="26.25390625" style="3" customWidth="1"/>
    <col min="3" max="3" width="28.375" style="3" customWidth="1"/>
    <col min="4" max="5" width="11.50390625" style="4" customWidth="1"/>
    <col min="6" max="6" width="4.625" style="3" bestFit="1" customWidth="1"/>
    <col min="7" max="7" width="6.75390625" style="4" hidden="1" customWidth="1"/>
    <col min="8" max="8" width="9.00390625" style="4" customWidth="1"/>
    <col min="9" max="10" width="9.75390625" style="4" customWidth="1"/>
    <col min="11" max="11" width="6.75390625" style="4" customWidth="1"/>
    <col min="12" max="13" width="12.375" style="4" customWidth="1"/>
    <col min="14" max="14" width="6.25390625" style="3" customWidth="1"/>
    <col min="15" max="16384" width="9.00390625" style="3" customWidth="1"/>
  </cols>
  <sheetData>
    <row r="1" spans="1:2" ht="14.25">
      <c r="A1" s="1" t="s">
        <v>169</v>
      </c>
      <c r="B1" s="2"/>
    </row>
    <row r="2" spans="1:11" ht="20.25" customHeight="1">
      <c r="A2" s="1"/>
      <c r="B2" s="2"/>
      <c r="D2" s="62" t="s">
        <v>166</v>
      </c>
      <c r="E2" s="63" t="s">
        <v>167</v>
      </c>
      <c r="K2" s="29" t="s">
        <v>55</v>
      </c>
    </row>
    <row r="3" spans="4:13" s="2" customFormat="1" ht="15" customHeight="1">
      <c r="D3" s="30"/>
      <c r="E3" s="30"/>
      <c r="G3" s="30"/>
      <c r="H3" s="30"/>
      <c r="I3" s="30"/>
      <c r="J3" s="30"/>
      <c r="K3" s="31" t="s">
        <v>56</v>
      </c>
      <c r="L3" s="30"/>
      <c r="M3" s="30"/>
    </row>
    <row r="4" spans="1:13" ht="15" customHeight="1">
      <c r="A4" s="5" t="s">
        <v>57</v>
      </c>
      <c r="B4" s="6"/>
      <c r="C4" s="5"/>
      <c r="D4" s="86" t="s">
        <v>176</v>
      </c>
      <c r="E4" s="86" t="s">
        <v>175</v>
      </c>
      <c r="F4" s="88" t="s">
        <v>1</v>
      </c>
      <c r="G4" s="114" t="s">
        <v>3</v>
      </c>
      <c r="H4" s="106" t="s">
        <v>4</v>
      </c>
      <c r="I4" s="76" t="s">
        <v>5</v>
      </c>
      <c r="J4" s="76" t="s">
        <v>5</v>
      </c>
      <c r="K4" s="76" t="s">
        <v>6</v>
      </c>
      <c r="L4" s="76" t="s">
        <v>178</v>
      </c>
      <c r="M4" s="76" t="s">
        <v>174</v>
      </c>
    </row>
    <row r="5" spans="1:13" ht="15" customHeight="1">
      <c r="A5" s="5" t="s">
        <v>7</v>
      </c>
      <c r="B5" s="6" t="s">
        <v>8</v>
      </c>
      <c r="C5" s="7" t="s">
        <v>8</v>
      </c>
      <c r="D5" s="87"/>
      <c r="E5" s="87"/>
      <c r="F5" s="88"/>
      <c r="G5" s="115"/>
      <c r="H5" s="107"/>
      <c r="I5" s="77"/>
      <c r="J5" s="77"/>
      <c r="K5" s="77"/>
      <c r="L5" s="77"/>
      <c r="M5" s="77"/>
    </row>
    <row r="6" spans="1:13" s="17" customFormat="1" ht="15" customHeight="1">
      <c r="A6" s="108" t="s">
        <v>58</v>
      </c>
      <c r="B6" s="110"/>
      <c r="C6" s="33" t="s">
        <v>59</v>
      </c>
      <c r="D6" s="11"/>
      <c r="E6" s="11"/>
      <c r="F6" s="12" t="s">
        <v>60</v>
      </c>
      <c r="G6" s="15"/>
      <c r="H6" s="34">
        <v>19</v>
      </c>
      <c r="I6" s="98">
        <f>(D6*$H$6-D7*$H$7)/1000</f>
        <v>0</v>
      </c>
      <c r="J6" s="98">
        <f>(E6*$H$6-E7*$H$7)/1000</f>
        <v>0</v>
      </c>
      <c r="K6" s="112">
        <v>14800</v>
      </c>
      <c r="L6" s="104">
        <f>IF(ISERROR(I6*K6),"",ROUND(I6*K6,1))</f>
        <v>0</v>
      </c>
      <c r="M6" s="104">
        <f>IF(ISERROR(J6*K6),"",ROUND(J6*K6,1))</f>
        <v>0</v>
      </c>
    </row>
    <row r="7" spans="1:13" s="17" customFormat="1" ht="30" customHeight="1">
      <c r="A7" s="109"/>
      <c r="B7" s="111"/>
      <c r="C7" s="33" t="s">
        <v>61</v>
      </c>
      <c r="D7" s="11"/>
      <c r="E7" s="11"/>
      <c r="F7" s="12" t="s">
        <v>60</v>
      </c>
      <c r="G7" s="15"/>
      <c r="H7" s="15">
        <v>1000</v>
      </c>
      <c r="I7" s="99"/>
      <c r="J7" s="99"/>
      <c r="K7" s="113"/>
      <c r="L7" s="105"/>
      <c r="M7" s="105"/>
    </row>
    <row r="8" spans="1:14" s="17" customFormat="1" ht="21.75" customHeight="1">
      <c r="A8" s="36" t="s">
        <v>62</v>
      </c>
      <c r="B8" s="37"/>
      <c r="C8" s="33" t="s">
        <v>63</v>
      </c>
      <c r="D8" s="11"/>
      <c r="E8" s="11"/>
      <c r="F8" s="12" t="s">
        <v>60</v>
      </c>
      <c r="G8" s="15"/>
      <c r="H8" s="38">
        <v>4.9</v>
      </c>
      <c r="I8" s="14">
        <f>IF(ISERROR(D8*$H$8),"",ROUND(D8*$H$8,1))/1000</f>
        <v>0</v>
      </c>
      <c r="J8" s="14">
        <f>IF(ISERROR(E8*$H$8),"",ROUND(E8*$H$8,1))/1000</f>
        <v>0</v>
      </c>
      <c r="K8" s="39"/>
      <c r="L8" s="67">
        <f aca="true" t="shared" si="0" ref="L8:L15">IF(ISERROR(I8*K8),"",ROUND(I8*K8,1))</f>
        <v>0</v>
      </c>
      <c r="M8" s="67">
        <f>IF(ISERROR(J8*K8),"",ROUND(J8*K8,1))</f>
        <v>0</v>
      </c>
      <c r="N8" s="69">
        <f aca="true" t="shared" si="1" ref="N8:N15">IF(AND(OR(D8&lt;&gt;0,E8&lt;&gt;0),K8=0),"温暖化係数を入力してください","")</f>
      </c>
    </row>
    <row r="9" spans="1:14" s="17" customFormat="1" ht="15" customHeight="1">
      <c r="A9" s="108" t="s">
        <v>64</v>
      </c>
      <c r="B9" s="40" t="s">
        <v>65</v>
      </c>
      <c r="C9" s="33" t="s">
        <v>66</v>
      </c>
      <c r="D9" s="11"/>
      <c r="E9" s="11"/>
      <c r="F9" s="12" t="s">
        <v>60</v>
      </c>
      <c r="G9" s="15"/>
      <c r="H9" s="38">
        <v>0.5</v>
      </c>
      <c r="I9" s="14">
        <f>IF(ISERROR(D9*$H$9),"",ROUND(D9*$H$9,1))/1000</f>
        <v>0</v>
      </c>
      <c r="J9" s="14">
        <f>IF(ISERROR(E9*$H$9),"",ROUND(E9*$H$9,1))/1000</f>
        <v>0</v>
      </c>
      <c r="K9" s="39"/>
      <c r="L9" s="67">
        <f t="shared" si="0"/>
        <v>0</v>
      </c>
      <c r="M9" s="67">
        <f aca="true" t="shared" si="2" ref="M9:M14">IF(ISERROR(J9*K9),"",ROUND(J9*K9,1))</f>
        <v>0</v>
      </c>
      <c r="N9" s="69">
        <f t="shared" si="1"/>
      </c>
    </row>
    <row r="10" spans="1:14" s="17" customFormat="1" ht="15" customHeight="1">
      <c r="A10" s="116"/>
      <c r="B10" s="40" t="s">
        <v>67</v>
      </c>
      <c r="C10" s="33" t="s">
        <v>66</v>
      </c>
      <c r="D10" s="11"/>
      <c r="E10" s="11"/>
      <c r="F10" s="12" t="s">
        <v>60</v>
      </c>
      <c r="G10" s="15"/>
      <c r="H10" s="38">
        <v>1.9</v>
      </c>
      <c r="I10" s="14">
        <f>IF(ISERROR(D10*$H$10),"",ROUND(D10*$H$10,1))/1000</f>
        <v>0</v>
      </c>
      <c r="J10" s="14">
        <f>IF(ISERROR(E10*$H$10),"",ROUND(E10*$H$10,1))/1000</f>
        <v>0</v>
      </c>
      <c r="K10" s="39"/>
      <c r="L10" s="67">
        <f t="shared" si="0"/>
        <v>0</v>
      </c>
      <c r="M10" s="67">
        <f t="shared" si="2"/>
        <v>0</v>
      </c>
      <c r="N10" s="69">
        <f t="shared" si="1"/>
      </c>
    </row>
    <row r="11" spans="1:14" s="17" customFormat="1" ht="29.25" customHeight="1">
      <c r="A11" s="116"/>
      <c r="B11" s="41" t="s">
        <v>68</v>
      </c>
      <c r="C11" s="33" t="s">
        <v>66</v>
      </c>
      <c r="D11" s="11"/>
      <c r="E11" s="11"/>
      <c r="F11" s="12" t="s">
        <v>60</v>
      </c>
      <c r="G11" s="15"/>
      <c r="H11" s="38">
        <v>2</v>
      </c>
      <c r="I11" s="14">
        <f>IF(ISERROR(D11*$H$11),"",ROUND(D11*$H$11,1))/1000</f>
        <v>0</v>
      </c>
      <c r="J11" s="14">
        <f>IF(ISERROR(E11*$H$11),"",ROUND(E11*$H$11,1))/1000</f>
        <v>0</v>
      </c>
      <c r="K11" s="39"/>
      <c r="L11" s="67">
        <f t="shared" si="0"/>
        <v>0</v>
      </c>
      <c r="M11" s="67">
        <f t="shared" si="2"/>
        <v>0</v>
      </c>
      <c r="N11" s="69">
        <f t="shared" si="1"/>
      </c>
    </row>
    <row r="12" spans="1:14" s="17" customFormat="1" ht="15" customHeight="1">
      <c r="A12" s="116"/>
      <c r="B12" s="40" t="s">
        <v>69</v>
      </c>
      <c r="C12" s="42" t="s">
        <v>70</v>
      </c>
      <c r="D12" s="11"/>
      <c r="E12" s="11"/>
      <c r="F12" s="43" t="s">
        <v>71</v>
      </c>
      <c r="G12" s="15"/>
      <c r="H12" s="38">
        <v>0.00065</v>
      </c>
      <c r="I12" s="14">
        <f>IF(ISERROR(D12*$H$12),"",ROUND(D12*$H$12,1))/1000</f>
        <v>0</v>
      </c>
      <c r="J12" s="14">
        <f>IF(ISERROR(E12*$H$12),"",ROUND(E12*$H$12,1))/1000</f>
        <v>0</v>
      </c>
      <c r="K12" s="39"/>
      <c r="L12" s="67">
        <f t="shared" si="0"/>
        <v>0</v>
      </c>
      <c r="M12" s="67">
        <f t="shared" si="2"/>
        <v>0</v>
      </c>
      <c r="N12" s="69">
        <f t="shared" si="1"/>
      </c>
    </row>
    <row r="13" spans="1:14" s="17" customFormat="1" ht="15" customHeight="1">
      <c r="A13" s="109"/>
      <c r="B13" s="44" t="s">
        <v>72</v>
      </c>
      <c r="C13" s="45" t="s">
        <v>70</v>
      </c>
      <c r="D13" s="11"/>
      <c r="E13" s="11"/>
      <c r="F13" s="43" t="s">
        <v>71</v>
      </c>
      <c r="G13" s="15"/>
      <c r="H13" s="38">
        <v>0.0025</v>
      </c>
      <c r="I13" s="14">
        <f>IF(ISERROR(D13*$H$13),"",ROUND(D13*$H$13,1))/1000</f>
        <v>0</v>
      </c>
      <c r="J13" s="14">
        <f>IF(ISERROR(E13*$H$13),"",ROUND(E13*$H$13,1))/1000</f>
        <v>0</v>
      </c>
      <c r="K13" s="39"/>
      <c r="L13" s="67">
        <f t="shared" si="0"/>
        <v>0</v>
      </c>
      <c r="M13" s="67">
        <f t="shared" si="2"/>
        <v>0</v>
      </c>
      <c r="N13" s="69">
        <f t="shared" si="1"/>
      </c>
    </row>
    <row r="14" spans="1:14" s="17" customFormat="1" ht="30" customHeight="1">
      <c r="A14" s="36" t="s">
        <v>73</v>
      </c>
      <c r="B14" s="41" t="s">
        <v>68</v>
      </c>
      <c r="C14" s="33" t="s">
        <v>74</v>
      </c>
      <c r="D14" s="11"/>
      <c r="E14" s="11"/>
      <c r="F14" s="12" t="s">
        <v>60</v>
      </c>
      <c r="G14" s="15"/>
      <c r="H14" s="38">
        <v>17</v>
      </c>
      <c r="I14" s="14">
        <f>IF(ISERROR(D14*$H$14),"",ROUND(D14*$H$14,1))/1000</f>
        <v>0</v>
      </c>
      <c r="J14" s="14">
        <f>IF(ISERROR(E14*$H$14),"",ROUND(E14*$H$14,1))/1000</f>
        <v>0</v>
      </c>
      <c r="K14" s="39"/>
      <c r="L14" s="67">
        <f t="shared" si="0"/>
        <v>0</v>
      </c>
      <c r="M14" s="67">
        <f t="shared" si="2"/>
        <v>0</v>
      </c>
      <c r="N14" s="69">
        <f t="shared" si="1"/>
      </c>
    </row>
    <row r="15" spans="1:14" s="17" customFormat="1" ht="15" customHeight="1">
      <c r="A15" s="108" t="s">
        <v>75</v>
      </c>
      <c r="B15" s="117" t="s">
        <v>68</v>
      </c>
      <c r="C15" s="33" t="s">
        <v>76</v>
      </c>
      <c r="D15" s="11"/>
      <c r="E15" s="11"/>
      <c r="F15" s="12" t="s">
        <v>60</v>
      </c>
      <c r="G15" s="15"/>
      <c r="H15" s="38">
        <v>1000</v>
      </c>
      <c r="I15" s="102">
        <f>(D15*$H$15+D16*$H$16)/1000</f>
        <v>0</v>
      </c>
      <c r="J15" s="102">
        <f>(E15*$H$15+E16*$H$16)/1000</f>
        <v>0</v>
      </c>
      <c r="K15" s="100"/>
      <c r="L15" s="104">
        <f t="shared" si="0"/>
        <v>0</v>
      </c>
      <c r="M15" s="104">
        <f>IF(ISERROR(J15*K15),"",ROUND(J15*K15,1))</f>
        <v>0</v>
      </c>
      <c r="N15" s="69">
        <f t="shared" si="1"/>
      </c>
    </row>
    <row r="16" spans="1:14" s="17" customFormat="1" ht="15" customHeight="1">
      <c r="A16" s="116"/>
      <c r="B16" s="118"/>
      <c r="C16" s="33" t="s">
        <v>77</v>
      </c>
      <c r="D16" s="11"/>
      <c r="E16" s="11"/>
      <c r="F16" s="12" t="s">
        <v>60</v>
      </c>
      <c r="G16" s="15"/>
      <c r="H16" s="38">
        <v>10</v>
      </c>
      <c r="I16" s="103"/>
      <c r="J16" s="103"/>
      <c r="K16" s="101"/>
      <c r="L16" s="105"/>
      <c r="M16" s="105"/>
      <c r="N16" s="69">
        <f>IF(AND(OR(D16&lt;&gt;0,E16&lt;&gt;0),K15=0),"温暖化係数を入力してください","")</f>
      </c>
    </row>
    <row r="17" spans="1:14" s="17" customFormat="1" ht="15" customHeight="1">
      <c r="A17" s="116"/>
      <c r="B17" s="119" t="s">
        <v>69</v>
      </c>
      <c r="C17" s="33" t="s">
        <v>78</v>
      </c>
      <c r="D17" s="11"/>
      <c r="E17" s="11"/>
      <c r="F17" s="12" t="s">
        <v>60</v>
      </c>
      <c r="G17" s="15"/>
      <c r="H17" s="38">
        <v>1000</v>
      </c>
      <c r="I17" s="102">
        <f>(D17*$H$17+D18*$H$18)/1000</f>
        <v>0</v>
      </c>
      <c r="J17" s="102">
        <f>(E17*$H$17+E18*$H$18)/1000</f>
        <v>0</v>
      </c>
      <c r="K17" s="100"/>
      <c r="L17" s="104">
        <f>IF(ISERROR(I17*K17),"",ROUND(I17*K17,1))</f>
        <v>0</v>
      </c>
      <c r="M17" s="104">
        <f>IF(ISERROR(J17*K17),"",ROUND(J17*K17,1))</f>
        <v>0</v>
      </c>
      <c r="N17" s="69">
        <f>IF(AND(OR(D17&lt;&gt;0,E17&lt;&gt;0),K17=0),"温暖化係数を入力してください","")</f>
      </c>
    </row>
    <row r="18" spans="1:14" s="17" customFormat="1" ht="15" customHeight="1">
      <c r="A18" s="109"/>
      <c r="B18" s="120"/>
      <c r="C18" s="33" t="s">
        <v>79</v>
      </c>
      <c r="D18" s="11"/>
      <c r="E18" s="11"/>
      <c r="F18" s="43" t="s">
        <v>71</v>
      </c>
      <c r="G18" s="15"/>
      <c r="H18" s="38">
        <v>0.0011</v>
      </c>
      <c r="I18" s="103"/>
      <c r="J18" s="103"/>
      <c r="K18" s="101"/>
      <c r="L18" s="105"/>
      <c r="M18" s="105"/>
      <c r="N18" s="69">
        <f>IF(AND(OR(D18&lt;&gt;0,E18&lt;&gt;0),K17=0),"温暖化係数を入力してください","")</f>
      </c>
    </row>
    <row r="19" spans="1:14" s="17" customFormat="1" ht="15" customHeight="1">
      <c r="A19" s="108" t="s">
        <v>80</v>
      </c>
      <c r="B19" s="40" t="s">
        <v>81</v>
      </c>
      <c r="C19" s="33" t="s">
        <v>76</v>
      </c>
      <c r="D19" s="11"/>
      <c r="E19" s="11"/>
      <c r="F19" s="12" t="s">
        <v>60</v>
      </c>
      <c r="G19" s="15"/>
      <c r="H19" s="38">
        <v>1000</v>
      </c>
      <c r="I19" s="14">
        <f>IF(ISERROR(D19*$H$19),"",ROUND(D19*$H$19,1))/1000</f>
        <v>0</v>
      </c>
      <c r="J19" s="14">
        <f>IF(ISERROR(E19*$H$19),"",ROUND(E19*$H$19,1))/1000</f>
        <v>0</v>
      </c>
      <c r="K19" s="39"/>
      <c r="L19" s="67">
        <f aca="true" t="shared" si="3" ref="L19:L29">IF(ISERROR(I19*K19),"",ROUND(I19*K19,1))</f>
        <v>0</v>
      </c>
      <c r="M19" s="67">
        <f>IF(ISERROR(J19*K19),"",ROUND(J19*K19,1))</f>
        <v>0</v>
      </c>
      <c r="N19" s="69">
        <f aca="true" t="shared" si="4" ref="N19:N29">IF(AND(OR(D19&lt;&gt;0,E19&lt;&gt;0),K19=0),"温暖化係数を入力してください","")</f>
      </c>
    </row>
    <row r="20" spans="1:14" s="17" customFormat="1" ht="15" customHeight="1">
      <c r="A20" s="116"/>
      <c r="B20" s="40" t="s">
        <v>67</v>
      </c>
      <c r="C20" s="33" t="s">
        <v>76</v>
      </c>
      <c r="D20" s="11"/>
      <c r="E20" s="11"/>
      <c r="F20" s="12" t="s">
        <v>60</v>
      </c>
      <c r="G20" s="15"/>
      <c r="H20" s="38">
        <v>1000</v>
      </c>
      <c r="I20" s="14">
        <f>IF(ISERROR(D20*$H$20),"",ROUND(D20*$H$20,1))/1000</f>
        <v>0</v>
      </c>
      <c r="J20" s="14">
        <f>IF(ISERROR(E20*$H$20),"",ROUND(E20*$H$20,1))/1000</f>
        <v>0</v>
      </c>
      <c r="K20" s="39"/>
      <c r="L20" s="67">
        <f t="shared" si="3"/>
        <v>0</v>
      </c>
      <c r="M20" s="67">
        <f aca="true" t="shared" si="5" ref="M20:M28">IF(ISERROR(J20*K20),"",ROUND(J20*K20,1))</f>
        <v>0</v>
      </c>
      <c r="N20" s="69">
        <f t="shared" si="4"/>
      </c>
    </row>
    <row r="21" spans="1:14" s="17" customFormat="1" ht="30.75" customHeight="1">
      <c r="A21" s="116"/>
      <c r="B21" s="41" t="s">
        <v>68</v>
      </c>
      <c r="C21" s="33" t="s">
        <v>76</v>
      </c>
      <c r="D21" s="11"/>
      <c r="E21" s="11"/>
      <c r="F21" s="12" t="s">
        <v>60</v>
      </c>
      <c r="G21" s="15"/>
      <c r="H21" s="38">
        <v>1000</v>
      </c>
      <c r="I21" s="14">
        <f>IF(ISERROR(D21*$H$21),"",ROUND(D21*$H$21,1))/1000</f>
        <v>0</v>
      </c>
      <c r="J21" s="14">
        <f>IF(ISERROR(E21*$H$21),"",ROUND(E21*$H$21,1))/1000</f>
        <v>0</v>
      </c>
      <c r="K21" s="39"/>
      <c r="L21" s="67">
        <f t="shared" si="3"/>
        <v>0</v>
      </c>
      <c r="M21" s="67">
        <f t="shared" si="5"/>
        <v>0</v>
      </c>
      <c r="N21" s="69">
        <f t="shared" si="4"/>
      </c>
    </row>
    <row r="22" spans="1:14" s="17" customFormat="1" ht="15" customHeight="1">
      <c r="A22" s="109"/>
      <c r="B22" s="44" t="s">
        <v>69</v>
      </c>
      <c r="C22" s="46" t="s">
        <v>76</v>
      </c>
      <c r="D22" s="11"/>
      <c r="E22" s="11"/>
      <c r="F22" s="12" t="s">
        <v>60</v>
      </c>
      <c r="G22" s="15"/>
      <c r="H22" s="38">
        <v>1000</v>
      </c>
      <c r="I22" s="14">
        <f>IF(ISERROR(D22*$H$22),"",ROUND(D22*$H$22,1))/1000</f>
        <v>0</v>
      </c>
      <c r="J22" s="14">
        <f>IF(ISERROR(E22*$H$22),"",ROUND(E22*$H$22,1))/1000</f>
        <v>0</v>
      </c>
      <c r="K22" s="39"/>
      <c r="L22" s="67">
        <f t="shared" si="3"/>
        <v>0</v>
      </c>
      <c r="M22" s="67">
        <f t="shared" si="5"/>
        <v>0</v>
      </c>
      <c r="N22" s="69">
        <f t="shared" si="4"/>
      </c>
    </row>
    <row r="23" spans="1:14" s="17" customFormat="1" ht="15" customHeight="1">
      <c r="A23" s="108" t="s">
        <v>82</v>
      </c>
      <c r="B23" s="40"/>
      <c r="C23" s="47" t="s">
        <v>83</v>
      </c>
      <c r="D23" s="11"/>
      <c r="E23" s="11"/>
      <c r="F23" s="12" t="s">
        <v>60</v>
      </c>
      <c r="G23" s="15"/>
      <c r="H23" s="38">
        <v>1000</v>
      </c>
      <c r="I23" s="14">
        <f>IF(ISERROR(D23*$H$23),"",ROUND(D23*$H$23,1))/1000</f>
        <v>0</v>
      </c>
      <c r="J23" s="14">
        <f>IF(ISERROR(E23*$H$23),"",ROUND(E23*$H$23,1))/1000</f>
        <v>0</v>
      </c>
      <c r="K23" s="39"/>
      <c r="L23" s="67">
        <f t="shared" si="3"/>
        <v>0</v>
      </c>
      <c r="M23" s="67">
        <f t="shared" si="5"/>
        <v>0</v>
      </c>
      <c r="N23" s="69">
        <f t="shared" si="4"/>
      </c>
    </row>
    <row r="24" spans="1:14" s="17" customFormat="1" ht="30" customHeight="1">
      <c r="A24" s="116"/>
      <c r="B24" s="48"/>
      <c r="C24" s="33" t="s">
        <v>84</v>
      </c>
      <c r="D24" s="11"/>
      <c r="E24" s="11"/>
      <c r="F24" s="12" t="s">
        <v>60</v>
      </c>
      <c r="G24" s="15"/>
      <c r="H24" s="38">
        <v>250</v>
      </c>
      <c r="I24" s="14">
        <f>IF(ISERROR(D24*$H$24),"",ROUND(D24*$H$24,1))/1000</f>
        <v>0</v>
      </c>
      <c r="J24" s="14">
        <f>IF(ISERROR(E24*$H$24),"",ROUND(E24*$H$24,1))/1000</f>
        <v>0</v>
      </c>
      <c r="K24" s="39"/>
      <c r="L24" s="67">
        <f t="shared" si="3"/>
        <v>0</v>
      </c>
      <c r="M24" s="67">
        <f t="shared" si="5"/>
        <v>0</v>
      </c>
      <c r="N24" s="69">
        <f t="shared" si="4"/>
      </c>
    </row>
    <row r="25" spans="1:14" s="17" customFormat="1" ht="15" customHeight="1">
      <c r="A25" s="109"/>
      <c r="B25" s="48"/>
      <c r="C25" s="33" t="s">
        <v>85</v>
      </c>
      <c r="D25" s="11"/>
      <c r="E25" s="11"/>
      <c r="F25" s="12" t="s">
        <v>60</v>
      </c>
      <c r="G25" s="15"/>
      <c r="H25" s="38">
        <v>100</v>
      </c>
      <c r="I25" s="14">
        <f>IF(ISERROR(D25*$H$25),"",ROUND(D25*$H$25,1))/1000</f>
        <v>0</v>
      </c>
      <c r="J25" s="14">
        <f>IF(ISERROR(E25*$H$25),"",ROUND(E25*$H$25,1))/1000</f>
        <v>0</v>
      </c>
      <c r="K25" s="39"/>
      <c r="L25" s="67">
        <f t="shared" si="3"/>
        <v>0</v>
      </c>
      <c r="M25" s="67">
        <f t="shared" si="5"/>
        <v>0</v>
      </c>
      <c r="N25" s="69">
        <f t="shared" si="4"/>
      </c>
    </row>
    <row r="26" spans="1:14" s="17" customFormat="1" ht="15" customHeight="1">
      <c r="A26" s="108" t="s">
        <v>86</v>
      </c>
      <c r="B26" s="40"/>
      <c r="C26" s="33" t="s">
        <v>87</v>
      </c>
      <c r="D26" s="11"/>
      <c r="E26" s="11"/>
      <c r="F26" s="12" t="s">
        <v>60</v>
      </c>
      <c r="G26" s="15"/>
      <c r="H26" s="38">
        <v>28</v>
      </c>
      <c r="I26" s="14">
        <f>IF(ISERROR(D26*$H$26),"",ROUND(D26*$H$26,1))/1000</f>
        <v>0</v>
      </c>
      <c r="J26" s="14">
        <f>IF(ISERROR(E26*$H$26),"",ROUND(E26*$H$26,1))/1000</f>
        <v>0</v>
      </c>
      <c r="K26" s="39"/>
      <c r="L26" s="67">
        <f t="shared" si="3"/>
        <v>0</v>
      </c>
      <c r="M26" s="67">
        <f t="shared" si="5"/>
        <v>0</v>
      </c>
      <c r="N26" s="69">
        <f t="shared" si="4"/>
      </c>
    </row>
    <row r="27" spans="1:14" s="17" customFormat="1" ht="15" customHeight="1">
      <c r="A27" s="109"/>
      <c r="B27" s="49"/>
      <c r="C27" s="33" t="s">
        <v>88</v>
      </c>
      <c r="D27" s="11"/>
      <c r="E27" s="11"/>
      <c r="F27" s="12" t="s">
        <v>60</v>
      </c>
      <c r="G27" s="15"/>
      <c r="H27" s="38">
        <v>0.02</v>
      </c>
      <c r="I27" s="14">
        <f>IF(ISERROR(D27*$H$27),"",ROUND(D27*$H$27,1))/1000</f>
        <v>0</v>
      </c>
      <c r="J27" s="14">
        <f>IF(ISERROR(E27*$H$27),"",ROUND(E27*$H$27,1))/1000</f>
        <v>0</v>
      </c>
      <c r="K27" s="39"/>
      <c r="L27" s="67">
        <f t="shared" si="3"/>
        <v>0</v>
      </c>
      <c r="M27" s="67">
        <f t="shared" si="5"/>
        <v>0</v>
      </c>
      <c r="N27" s="69">
        <f t="shared" si="4"/>
      </c>
    </row>
    <row r="28" spans="1:14" s="17" customFormat="1" ht="15" customHeight="1">
      <c r="A28" s="36" t="s">
        <v>89</v>
      </c>
      <c r="B28" s="40"/>
      <c r="C28" s="43" t="s">
        <v>90</v>
      </c>
      <c r="D28" s="11"/>
      <c r="E28" s="11"/>
      <c r="F28" s="12" t="s">
        <v>60</v>
      </c>
      <c r="G28" s="15"/>
      <c r="H28" s="38">
        <v>1000</v>
      </c>
      <c r="I28" s="14">
        <f>IF(ISERROR(D28*$H$28),"",ROUND(D28*$H$28,1))/1000</f>
        <v>0</v>
      </c>
      <c r="J28" s="14">
        <f>IF(ISERROR(E28*$H$28),"",ROUND(E28*$H$28,1))/1000</f>
        <v>0</v>
      </c>
      <c r="K28" s="39"/>
      <c r="L28" s="67">
        <f t="shared" si="3"/>
        <v>0</v>
      </c>
      <c r="M28" s="67">
        <f t="shared" si="5"/>
        <v>0</v>
      </c>
      <c r="N28" s="69">
        <f t="shared" si="4"/>
      </c>
    </row>
    <row r="29" spans="1:14" s="17" customFormat="1" ht="15" customHeight="1">
      <c r="A29" s="96" t="s">
        <v>91</v>
      </c>
      <c r="B29" s="40"/>
      <c r="C29" s="43" t="s">
        <v>92</v>
      </c>
      <c r="D29" s="11"/>
      <c r="E29" s="11"/>
      <c r="F29" s="12" t="s">
        <v>60</v>
      </c>
      <c r="G29" s="15"/>
      <c r="H29" s="38">
        <v>300</v>
      </c>
      <c r="I29" s="98">
        <f>(D29*$H$29-D30*$H$30)/1000</f>
        <v>0</v>
      </c>
      <c r="J29" s="98">
        <f>(E29*$H$29-E30*$H$30)/1000</f>
        <v>0</v>
      </c>
      <c r="K29" s="100"/>
      <c r="L29" s="104">
        <f t="shared" si="3"/>
        <v>0</v>
      </c>
      <c r="M29" s="104">
        <f>IF(ISERROR(J29*K29),"",ROUND(J29*K29,1))</f>
        <v>0</v>
      </c>
      <c r="N29" s="69">
        <f t="shared" si="4"/>
      </c>
    </row>
    <row r="30" spans="1:14" s="17" customFormat="1" ht="15" customHeight="1">
      <c r="A30" s="97"/>
      <c r="B30" s="49"/>
      <c r="C30" s="43" t="s">
        <v>93</v>
      </c>
      <c r="D30" s="11"/>
      <c r="E30" s="11"/>
      <c r="F30" s="12" t="s">
        <v>60</v>
      </c>
      <c r="G30" s="15"/>
      <c r="H30" s="38">
        <v>1000</v>
      </c>
      <c r="I30" s="99"/>
      <c r="J30" s="99"/>
      <c r="K30" s="101"/>
      <c r="L30" s="105"/>
      <c r="M30" s="105"/>
      <c r="N30" s="69">
        <f>IF(AND(OR(D30&lt;&gt;0,E30&lt;&gt;0),K29=0),"温暖化係数を入力してください","")</f>
      </c>
    </row>
    <row r="31" spans="1:14" s="17" customFormat="1" ht="15" customHeight="1">
      <c r="A31" s="35" t="s">
        <v>94</v>
      </c>
      <c r="B31" s="49"/>
      <c r="C31" s="50" t="s">
        <v>95</v>
      </c>
      <c r="D31" s="11"/>
      <c r="E31" s="11"/>
      <c r="F31" s="12" t="s">
        <v>60</v>
      </c>
      <c r="G31" s="15"/>
      <c r="H31" s="38">
        <v>1000</v>
      </c>
      <c r="I31" s="14">
        <f>IF(ISERROR(D31*$H$31),"",ROUND(D31*$H$31,1))/1000</f>
        <v>0</v>
      </c>
      <c r="J31" s="14">
        <f>IF(ISERROR(E31*$H$31),"",ROUND(E31*$H$31,1))/1000</f>
        <v>0</v>
      </c>
      <c r="K31" s="39"/>
      <c r="L31" s="67">
        <f>IF(ISERROR(I31*K31),"",ROUND(I31*K31,1))</f>
        <v>0</v>
      </c>
      <c r="M31" s="67">
        <f>IF(ISERROR(J31*K31),"",ROUND(J31*K31,1))</f>
        <v>0</v>
      </c>
      <c r="N31" s="69">
        <f>IF(AND(OR(D31&lt;&gt;0,E31&lt;&gt;0),K31=0),"温暖化係数を入力してください","")</f>
      </c>
    </row>
    <row r="32" spans="8:14" ht="15" customHeight="1" thickBot="1">
      <c r="H32" s="16"/>
      <c r="I32" s="58"/>
      <c r="J32" s="60"/>
      <c r="K32" s="27" t="s">
        <v>53</v>
      </c>
      <c r="L32" s="68">
        <f>SUM(L6:L31)</f>
        <v>0</v>
      </c>
      <c r="M32" s="68">
        <f>SUM(M6:M31)</f>
        <v>0</v>
      </c>
      <c r="N32" s="28"/>
    </row>
    <row r="33" spans="3:15" ht="31.5" customHeight="1" thickBot="1">
      <c r="C33" s="61" t="s">
        <v>172</v>
      </c>
      <c r="D33" s="83" t="str">
        <f>IF(M32=0,"数値を入力してください",IF(AND(L32&lt;3000,M32&gt;=3000),"届出が必要です",IF(M32-L32&gt;=3000,"届出が必要です","届出不要")))</f>
        <v>数値を入力してください</v>
      </c>
      <c r="E33" s="84"/>
      <c r="F33" s="85"/>
      <c r="G33" s="3"/>
      <c r="H33" s="3"/>
      <c r="K33" s="3"/>
      <c r="L33" s="3"/>
      <c r="M33" s="3"/>
      <c r="N33" s="17"/>
      <c r="O33" s="17"/>
    </row>
    <row r="37" spans="4:11" ht="15" customHeight="1">
      <c r="D37" s="51" t="s">
        <v>96</v>
      </c>
      <c r="K37" s="3" t="s">
        <v>97</v>
      </c>
    </row>
    <row r="38" spans="4:13" ht="15" customHeight="1">
      <c r="D38" s="93" t="s">
        <v>98</v>
      </c>
      <c r="E38" s="94"/>
      <c r="F38" s="95"/>
      <c r="G38" s="72" t="s">
        <v>98</v>
      </c>
      <c r="H38" s="91" t="s">
        <v>99</v>
      </c>
      <c r="I38" s="92"/>
      <c r="J38" s="73"/>
      <c r="K38" s="74">
        <v>14800</v>
      </c>
      <c r="L38" s="3"/>
      <c r="M38" s="3"/>
    </row>
    <row r="39" spans="4:13" ht="15" customHeight="1">
      <c r="D39" s="93" t="s">
        <v>100</v>
      </c>
      <c r="E39" s="94"/>
      <c r="F39" s="95"/>
      <c r="G39" s="72" t="s">
        <v>100</v>
      </c>
      <c r="H39" s="91" t="s">
        <v>101</v>
      </c>
      <c r="I39" s="92"/>
      <c r="J39" s="73"/>
      <c r="K39" s="75">
        <v>675</v>
      </c>
      <c r="L39" s="3"/>
      <c r="M39" s="3"/>
    </row>
    <row r="40" spans="4:13" ht="15" customHeight="1">
      <c r="D40" s="93" t="s">
        <v>102</v>
      </c>
      <c r="E40" s="94"/>
      <c r="F40" s="95"/>
      <c r="G40" s="72" t="s">
        <v>102</v>
      </c>
      <c r="H40" s="91" t="s">
        <v>103</v>
      </c>
      <c r="I40" s="92"/>
      <c r="J40" s="73"/>
      <c r="K40" s="75">
        <v>92</v>
      </c>
      <c r="L40" s="3"/>
      <c r="M40" s="3"/>
    </row>
    <row r="41" spans="4:13" ht="15" customHeight="1">
      <c r="D41" s="93" t="s">
        <v>104</v>
      </c>
      <c r="E41" s="94"/>
      <c r="F41" s="95"/>
      <c r="G41" s="72" t="s">
        <v>104</v>
      </c>
      <c r="H41" s="91" t="s">
        <v>105</v>
      </c>
      <c r="I41" s="92"/>
      <c r="J41" s="73"/>
      <c r="K41" s="74">
        <v>3500</v>
      </c>
      <c r="L41" s="3"/>
      <c r="M41" s="3"/>
    </row>
    <row r="42" spans="4:13" ht="15" customHeight="1">
      <c r="D42" s="93" t="s">
        <v>106</v>
      </c>
      <c r="E42" s="94"/>
      <c r="F42" s="95"/>
      <c r="G42" s="72" t="s">
        <v>106</v>
      </c>
      <c r="H42" s="91" t="s">
        <v>107</v>
      </c>
      <c r="I42" s="92"/>
      <c r="J42" s="73"/>
      <c r="K42" s="74">
        <v>1100</v>
      </c>
      <c r="L42" s="3"/>
      <c r="M42" s="3"/>
    </row>
    <row r="43" spans="4:13" ht="15" customHeight="1">
      <c r="D43" s="93" t="s">
        <v>108</v>
      </c>
      <c r="E43" s="94"/>
      <c r="F43" s="95"/>
      <c r="G43" s="72" t="s">
        <v>108</v>
      </c>
      <c r="H43" s="91" t="s">
        <v>109</v>
      </c>
      <c r="I43" s="92"/>
      <c r="J43" s="73"/>
      <c r="K43" s="74">
        <v>1430</v>
      </c>
      <c r="L43" s="3"/>
      <c r="M43" s="3"/>
    </row>
    <row r="44" spans="4:13" ht="15" customHeight="1">
      <c r="D44" s="93" t="s">
        <v>110</v>
      </c>
      <c r="E44" s="94"/>
      <c r="F44" s="95"/>
      <c r="G44" s="72" t="s">
        <v>110</v>
      </c>
      <c r="H44" s="91" t="s">
        <v>111</v>
      </c>
      <c r="I44" s="92"/>
      <c r="J44" s="73"/>
      <c r="K44" s="75">
        <v>353</v>
      </c>
      <c r="L44" s="3"/>
      <c r="M44" s="3"/>
    </row>
    <row r="45" spans="4:13" ht="15" customHeight="1">
      <c r="D45" s="93" t="s">
        <v>112</v>
      </c>
      <c r="E45" s="94"/>
      <c r="F45" s="95"/>
      <c r="G45" s="72" t="s">
        <v>112</v>
      </c>
      <c r="H45" s="91" t="s">
        <v>113</v>
      </c>
      <c r="I45" s="92"/>
      <c r="J45" s="73"/>
      <c r="K45" s="74">
        <v>4470</v>
      </c>
      <c r="L45" s="3"/>
      <c r="M45" s="3"/>
    </row>
    <row r="46" spans="4:13" ht="15" customHeight="1">
      <c r="D46" s="93" t="s">
        <v>181</v>
      </c>
      <c r="E46" s="94"/>
      <c r="F46" s="95"/>
      <c r="G46" s="72" t="s">
        <v>181</v>
      </c>
      <c r="H46" s="91" t="s">
        <v>182</v>
      </c>
      <c r="I46" s="92"/>
      <c r="J46" s="73"/>
      <c r="K46" s="74">
        <v>53</v>
      </c>
      <c r="L46" s="3"/>
      <c r="M46" s="3"/>
    </row>
    <row r="47" spans="4:13" ht="15" customHeight="1">
      <c r="D47" s="93" t="s">
        <v>114</v>
      </c>
      <c r="E47" s="94"/>
      <c r="F47" s="95"/>
      <c r="G47" s="72" t="s">
        <v>114</v>
      </c>
      <c r="H47" s="91" t="s">
        <v>115</v>
      </c>
      <c r="I47" s="92"/>
      <c r="J47" s="73"/>
      <c r="K47" s="75">
        <v>124</v>
      </c>
      <c r="L47" s="3"/>
      <c r="M47" s="3"/>
    </row>
    <row r="48" spans="4:13" ht="15" customHeight="1">
      <c r="D48" s="93" t="s">
        <v>215</v>
      </c>
      <c r="E48" s="94"/>
      <c r="F48" s="95"/>
      <c r="G48" s="72" t="s">
        <v>114</v>
      </c>
      <c r="H48" s="91" t="s">
        <v>216</v>
      </c>
      <c r="I48" s="92"/>
      <c r="J48" s="73"/>
      <c r="K48" s="75">
        <v>12</v>
      </c>
      <c r="L48" s="3"/>
      <c r="M48" s="3"/>
    </row>
    <row r="49" spans="4:13" ht="15" customHeight="1">
      <c r="D49" s="93" t="s">
        <v>116</v>
      </c>
      <c r="E49" s="94"/>
      <c r="F49" s="95"/>
      <c r="G49" s="72" t="s">
        <v>116</v>
      </c>
      <c r="H49" s="91" t="s">
        <v>117</v>
      </c>
      <c r="I49" s="92"/>
      <c r="J49" s="73"/>
      <c r="K49" s="74">
        <v>3220</v>
      </c>
      <c r="L49" s="3"/>
      <c r="M49" s="3"/>
    </row>
    <row r="50" spans="4:13" ht="15" customHeight="1">
      <c r="D50" s="93" t="s">
        <v>118</v>
      </c>
      <c r="E50" s="94"/>
      <c r="F50" s="95"/>
      <c r="G50" s="72" t="s">
        <v>118</v>
      </c>
      <c r="H50" s="91" t="s">
        <v>119</v>
      </c>
      <c r="I50" s="92"/>
      <c r="J50" s="73"/>
      <c r="K50" s="74">
        <v>9810</v>
      </c>
      <c r="L50" s="3"/>
      <c r="M50" s="3"/>
    </row>
    <row r="51" spans="4:13" ht="15" customHeight="1">
      <c r="D51" s="93" t="s">
        <v>183</v>
      </c>
      <c r="E51" s="94"/>
      <c r="F51" s="95"/>
      <c r="G51" s="72" t="s">
        <v>183</v>
      </c>
      <c r="H51" s="91" t="s">
        <v>184</v>
      </c>
      <c r="I51" s="92"/>
      <c r="J51" s="73"/>
      <c r="K51" s="74">
        <v>1370</v>
      </c>
      <c r="L51" s="3"/>
      <c r="M51" s="3"/>
    </row>
    <row r="52" spans="4:13" ht="15" customHeight="1">
      <c r="D52" s="93" t="s">
        <v>185</v>
      </c>
      <c r="E52" s="94"/>
      <c r="F52" s="95"/>
      <c r="G52" s="72" t="s">
        <v>185</v>
      </c>
      <c r="H52" s="91" t="s">
        <v>186</v>
      </c>
      <c r="I52" s="92"/>
      <c r="J52" s="73"/>
      <c r="K52" s="74">
        <v>1340</v>
      </c>
      <c r="L52" s="3"/>
      <c r="M52" s="3"/>
    </row>
    <row r="53" spans="4:13" ht="15" customHeight="1">
      <c r="D53" s="93" t="s">
        <v>120</v>
      </c>
      <c r="E53" s="94"/>
      <c r="F53" s="95"/>
      <c r="G53" s="72" t="s">
        <v>120</v>
      </c>
      <c r="H53" s="91" t="s">
        <v>121</v>
      </c>
      <c r="I53" s="92"/>
      <c r="J53" s="73"/>
      <c r="K53" s="75">
        <v>693</v>
      </c>
      <c r="L53" s="3"/>
      <c r="M53" s="3"/>
    </row>
    <row r="54" spans="4:13" ht="15" customHeight="1">
      <c r="D54" s="93" t="s">
        <v>187</v>
      </c>
      <c r="E54" s="94"/>
      <c r="F54" s="95"/>
      <c r="G54" s="72" t="s">
        <v>187</v>
      </c>
      <c r="H54" s="91" t="s">
        <v>188</v>
      </c>
      <c r="I54" s="92"/>
      <c r="J54" s="73"/>
      <c r="K54" s="75">
        <v>1030</v>
      </c>
      <c r="L54" s="3"/>
      <c r="M54" s="3"/>
    </row>
    <row r="55" spans="4:13" ht="15" customHeight="1">
      <c r="D55" s="93" t="s">
        <v>189</v>
      </c>
      <c r="E55" s="94"/>
      <c r="F55" s="95"/>
      <c r="G55" s="72" t="s">
        <v>189</v>
      </c>
      <c r="H55" s="91" t="s">
        <v>190</v>
      </c>
      <c r="I55" s="92"/>
      <c r="J55" s="73"/>
      <c r="K55" s="75">
        <v>794</v>
      </c>
      <c r="L55" s="3"/>
      <c r="M55" s="3"/>
    </row>
    <row r="56" spans="4:11" ht="15" customHeight="1">
      <c r="D56" s="93" t="s">
        <v>122</v>
      </c>
      <c r="E56" s="94"/>
      <c r="F56" s="95"/>
      <c r="G56" s="72" t="s">
        <v>122</v>
      </c>
      <c r="H56" s="91" t="s">
        <v>123</v>
      </c>
      <c r="I56" s="92"/>
      <c r="J56" s="73"/>
      <c r="K56" s="74">
        <v>1640</v>
      </c>
    </row>
  </sheetData>
  <sheetProtection/>
  <mergeCells count="79">
    <mergeCell ref="L4:L5"/>
    <mergeCell ref="D48:F48"/>
    <mergeCell ref="H48:I48"/>
    <mergeCell ref="A26:A27"/>
    <mergeCell ref="A9:A13"/>
    <mergeCell ref="A19:A22"/>
    <mergeCell ref="A23:A25"/>
    <mergeCell ref="A15:A18"/>
    <mergeCell ref="B15:B16"/>
    <mergeCell ref="B17:B18"/>
    <mergeCell ref="D4:D5"/>
    <mergeCell ref="F4:F5"/>
    <mergeCell ref="G4:G5"/>
    <mergeCell ref="M17:M18"/>
    <mergeCell ref="M29:M30"/>
    <mergeCell ref="J4:J5"/>
    <mergeCell ref="J6:J7"/>
    <mergeCell ref="L29:L30"/>
    <mergeCell ref="J29:J30"/>
    <mergeCell ref="M4:M5"/>
    <mergeCell ref="M15:M16"/>
    <mergeCell ref="A6:A7"/>
    <mergeCell ref="B6:B7"/>
    <mergeCell ref="I6:I7"/>
    <mergeCell ref="K6:K7"/>
    <mergeCell ref="L6:L7"/>
    <mergeCell ref="M6:M7"/>
    <mergeCell ref="I15:I16"/>
    <mergeCell ref="L15:L16"/>
    <mergeCell ref="H4:H5"/>
    <mergeCell ref="E4:E5"/>
    <mergeCell ref="H40:I40"/>
    <mergeCell ref="K15:K16"/>
    <mergeCell ref="J15:J16"/>
    <mergeCell ref="J17:J18"/>
    <mergeCell ref="I4:I5"/>
    <mergeCell ref="K4:K5"/>
    <mergeCell ref="H38:I38"/>
    <mergeCell ref="H39:I39"/>
    <mergeCell ref="I17:I18"/>
    <mergeCell ref="K17:K18"/>
    <mergeCell ref="L17:L18"/>
    <mergeCell ref="H41:I41"/>
    <mergeCell ref="H42:I42"/>
    <mergeCell ref="H43:I43"/>
    <mergeCell ref="A29:A30"/>
    <mergeCell ref="I29:I30"/>
    <mergeCell ref="K29:K30"/>
    <mergeCell ref="D33:F33"/>
    <mergeCell ref="D38:F38"/>
    <mergeCell ref="D39:F39"/>
    <mergeCell ref="D40:F40"/>
    <mergeCell ref="H47:I47"/>
    <mergeCell ref="H44:I44"/>
    <mergeCell ref="H45:I45"/>
    <mergeCell ref="H51:I51"/>
    <mergeCell ref="H49:I49"/>
    <mergeCell ref="H50:I50"/>
    <mergeCell ref="H46:I46"/>
    <mergeCell ref="D41:F41"/>
    <mergeCell ref="D42:F42"/>
    <mergeCell ref="D43:F43"/>
    <mergeCell ref="D56:F56"/>
    <mergeCell ref="D44:F44"/>
    <mergeCell ref="D45:F45"/>
    <mergeCell ref="D46:F46"/>
    <mergeCell ref="D47:F47"/>
    <mergeCell ref="D49:F49"/>
    <mergeCell ref="D50:F50"/>
    <mergeCell ref="H52:I52"/>
    <mergeCell ref="H53:I53"/>
    <mergeCell ref="H54:I54"/>
    <mergeCell ref="H55:I55"/>
    <mergeCell ref="H56:I56"/>
    <mergeCell ref="D51:F51"/>
    <mergeCell ref="D52:F52"/>
    <mergeCell ref="D53:F53"/>
    <mergeCell ref="D54:F54"/>
    <mergeCell ref="D55:F5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9" r:id="rId1"/>
  <colBreaks count="1" manualBreakCount="1">
    <brk id="1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5" zoomScaleNormal="85" zoomScalePageLayoutView="0" workbookViewId="0" topLeftCell="A16">
      <selection activeCell="E32" sqref="E32:H32"/>
    </sheetView>
  </sheetViews>
  <sheetFormatPr defaultColWidth="9.00390625" defaultRowHeight="15" customHeight="1"/>
  <cols>
    <col min="1" max="1" width="33.50390625" style="3" customWidth="1"/>
    <col min="2" max="2" width="17.75390625" style="3" customWidth="1"/>
    <col min="3" max="3" width="23.625" style="3" customWidth="1"/>
    <col min="4" max="5" width="11.50390625" style="4" customWidth="1"/>
    <col min="6" max="6" width="4.625" style="3" bestFit="1" customWidth="1"/>
    <col min="7" max="7" width="6.75390625" style="4" hidden="1" customWidth="1"/>
    <col min="8" max="8" width="9.00390625" style="4" customWidth="1"/>
    <col min="9" max="10" width="9.75390625" style="4" customWidth="1"/>
    <col min="11" max="11" width="6.75390625" style="4" customWidth="1"/>
    <col min="12" max="13" width="12.375" style="4" customWidth="1"/>
    <col min="14" max="16384" width="9.00390625" style="3" customWidth="1"/>
  </cols>
  <sheetData>
    <row r="1" spans="1:2" ht="14.25">
      <c r="A1" s="1" t="s">
        <v>171</v>
      </c>
      <c r="B1" s="2"/>
    </row>
    <row r="2" spans="1:11" ht="20.25" customHeight="1">
      <c r="A2" s="1"/>
      <c r="B2" s="2"/>
      <c r="D2" s="62" t="s">
        <v>166</v>
      </c>
      <c r="E2" s="63" t="s">
        <v>167</v>
      </c>
      <c r="K2" s="29" t="s">
        <v>168</v>
      </c>
    </row>
    <row r="3" spans="4:13" s="2" customFormat="1" ht="15" customHeight="1">
      <c r="D3" s="30"/>
      <c r="E3" s="30"/>
      <c r="G3" s="30"/>
      <c r="H3" s="30"/>
      <c r="I3" s="30"/>
      <c r="J3" s="30"/>
      <c r="K3" s="31" t="s">
        <v>56</v>
      </c>
      <c r="L3" s="30"/>
      <c r="M3" s="30"/>
    </row>
    <row r="4" spans="1:13" ht="15" customHeight="1">
      <c r="A4" s="5" t="s">
        <v>0</v>
      </c>
      <c r="B4" s="6"/>
      <c r="C4" s="133" t="s">
        <v>124</v>
      </c>
      <c r="D4" s="86" t="s">
        <v>176</v>
      </c>
      <c r="E4" s="86" t="s">
        <v>175</v>
      </c>
      <c r="F4" s="88" t="s">
        <v>1</v>
      </c>
      <c r="G4" s="114" t="s">
        <v>3</v>
      </c>
      <c r="H4" s="114" t="s">
        <v>4</v>
      </c>
      <c r="I4" s="76" t="s">
        <v>5</v>
      </c>
      <c r="J4" s="76" t="s">
        <v>5</v>
      </c>
      <c r="K4" s="76" t="s">
        <v>6</v>
      </c>
      <c r="L4" s="76" t="s">
        <v>178</v>
      </c>
      <c r="M4" s="76" t="s">
        <v>174</v>
      </c>
    </row>
    <row r="5" spans="1:13" ht="15" customHeight="1">
      <c r="A5" s="5" t="s">
        <v>7</v>
      </c>
      <c r="B5" s="6" t="s">
        <v>8</v>
      </c>
      <c r="C5" s="134"/>
      <c r="D5" s="87"/>
      <c r="E5" s="87"/>
      <c r="F5" s="88"/>
      <c r="G5" s="115"/>
      <c r="H5" s="115"/>
      <c r="I5" s="77"/>
      <c r="J5" s="77"/>
      <c r="K5" s="77"/>
      <c r="L5" s="77"/>
      <c r="M5" s="77"/>
    </row>
    <row r="6" spans="1:13" s="17" customFormat="1" ht="15" customHeight="1">
      <c r="A6" s="32" t="s">
        <v>125</v>
      </c>
      <c r="B6" s="52" t="s">
        <v>126</v>
      </c>
      <c r="C6" s="21" t="s">
        <v>127</v>
      </c>
      <c r="D6" s="11"/>
      <c r="E6" s="11"/>
      <c r="F6" s="12" t="s">
        <v>60</v>
      </c>
      <c r="G6" s="15"/>
      <c r="H6" s="15">
        <v>0.3</v>
      </c>
      <c r="I6" s="53">
        <f>D6*H6/1000</f>
        <v>0</v>
      </c>
      <c r="J6" s="53">
        <f>E6*H6/1000</f>
        <v>0</v>
      </c>
      <c r="K6" s="54">
        <v>7390</v>
      </c>
      <c r="L6" s="65">
        <f>IF(ISERROR(I6*$K$6),"",ROUND(I6*$K$6,1))</f>
        <v>0</v>
      </c>
      <c r="M6" s="65">
        <f>IF(ISERROR(J6*K6),"",ROUND(J6*K6,1))</f>
        <v>0</v>
      </c>
    </row>
    <row r="7" spans="1:13" s="17" customFormat="1" ht="15" customHeight="1">
      <c r="A7" s="55"/>
      <c r="B7" s="52" t="s">
        <v>128</v>
      </c>
      <c r="C7" s="21" t="s">
        <v>127</v>
      </c>
      <c r="D7" s="11"/>
      <c r="E7" s="11"/>
      <c r="F7" s="12" t="s">
        <v>60</v>
      </c>
      <c r="G7" s="15"/>
      <c r="H7" s="15">
        <v>0.03</v>
      </c>
      <c r="I7" s="53">
        <f>D7*H7/1000</f>
        <v>0</v>
      </c>
      <c r="J7" s="53">
        <f>E7*H7/1000</f>
        <v>0</v>
      </c>
      <c r="K7" s="54">
        <v>12200</v>
      </c>
      <c r="L7" s="65">
        <f>IF(ISERROR(I7*K7),"",ROUND(I7*K7,1))</f>
        <v>0</v>
      </c>
      <c r="M7" s="65">
        <f>IF(ISERROR(J7*K7),"",ROUND(J7*K7,1))</f>
        <v>0</v>
      </c>
    </row>
    <row r="8" spans="1:14" s="17" customFormat="1" ht="15" customHeight="1">
      <c r="A8" s="36" t="s">
        <v>129</v>
      </c>
      <c r="B8" s="52" t="s">
        <v>130</v>
      </c>
      <c r="C8" s="21" t="s">
        <v>131</v>
      </c>
      <c r="D8" s="11"/>
      <c r="E8" s="11"/>
      <c r="F8" s="12" t="s">
        <v>60</v>
      </c>
      <c r="G8" s="15"/>
      <c r="H8" s="15">
        <v>39</v>
      </c>
      <c r="I8" s="53">
        <f>D8*H8/1000</f>
        <v>0</v>
      </c>
      <c r="J8" s="53">
        <f>E8*H8/1000</f>
        <v>0</v>
      </c>
      <c r="K8" s="39"/>
      <c r="L8" s="65">
        <f>IF(ISERROR(I8*K8),"",ROUND(I8*K8,1))</f>
        <v>0</v>
      </c>
      <c r="M8" s="65">
        <f>IF(ISERROR(J8*K8),"",ROUND(J8*K8,1))</f>
        <v>0</v>
      </c>
      <c r="N8" s="69">
        <f>IF(AND(OR(D8&lt;&gt;0,E8&lt;&gt;0),K8=0),"温暖化係数を入力してください","")</f>
      </c>
    </row>
    <row r="9" spans="1:13" s="17" customFormat="1" ht="15" customHeight="1">
      <c r="A9" s="108" t="s">
        <v>132</v>
      </c>
      <c r="B9" s="131" t="s">
        <v>133</v>
      </c>
      <c r="C9" s="21" t="s">
        <v>134</v>
      </c>
      <c r="D9" s="11"/>
      <c r="E9" s="11"/>
      <c r="F9" s="12" t="s">
        <v>60</v>
      </c>
      <c r="G9" s="15"/>
      <c r="H9" s="15">
        <v>800</v>
      </c>
      <c r="I9" s="126">
        <f>(D9*H9-D10*H10)/1000</f>
        <v>0</v>
      </c>
      <c r="J9" s="126">
        <f>(E9*H9-E10*H10)/1000</f>
        <v>0</v>
      </c>
      <c r="K9" s="122">
        <v>7390</v>
      </c>
      <c r="L9" s="104">
        <f>IF(ISERROR(I9*K9),"",ROUND(I9*K9,1))</f>
        <v>0</v>
      </c>
      <c r="M9" s="104">
        <f>IF(ISERROR(J9*K9),"",ROUND(J9*K9,1))</f>
        <v>0</v>
      </c>
    </row>
    <row r="10" spans="1:13" s="17" customFormat="1" ht="15" customHeight="1">
      <c r="A10" s="116"/>
      <c r="B10" s="132"/>
      <c r="C10" s="21" t="s">
        <v>135</v>
      </c>
      <c r="D10" s="11"/>
      <c r="E10" s="11"/>
      <c r="F10" s="12" t="s">
        <v>60</v>
      </c>
      <c r="G10" s="15"/>
      <c r="H10" s="15">
        <v>1000</v>
      </c>
      <c r="I10" s="127"/>
      <c r="J10" s="127"/>
      <c r="K10" s="123"/>
      <c r="L10" s="105"/>
      <c r="M10" s="105"/>
    </row>
    <row r="11" spans="1:13" s="17" customFormat="1" ht="15" customHeight="1">
      <c r="A11" s="116"/>
      <c r="B11" s="131" t="s">
        <v>136</v>
      </c>
      <c r="C11" s="21" t="s">
        <v>137</v>
      </c>
      <c r="D11" s="11"/>
      <c r="E11" s="11"/>
      <c r="F11" s="12" t="s">
        <v>60</v>
      </c>
      <c r="G11" s="15"/>
      <c r="H11" s="15">
        <v>700</v>
      </c>
      <c r="I11" s="126">
        <f>(D11*H11-D12*H12)/1000</f>
        <v>0</v>
      </c>
      <c r="J11" s="126">
        <f>(E11*H11-E12*H12)/1000</f>
        <v>0</v>
      </c>
      <c r="K11" s="122">
        <v>12200</v>
      </c>
      <c r="L11" s="104">
        <f>IF(ISERROR(I11*K11),"",ROUND(I11*K11,1))</f>
        <v>0</v>
      </c>
      <c r="M11" s="104">
        <f>IF(ISERROR(J11*K11),"",ROUND(J11*K11,1))</f>
        <v>0</v>
      </c>
    </row>
    <row r="12" spans="1:13" s="17" customFormat="1" ht="15" customHeight="1">
      <c r="A12" s="116"/>
      <c r="B12" s="135"/>
      <c r="C12" s="21" t="s">
        <v>138</v>
      </c>
      <c r="D12" s="11"/>
      <c r="E12" s="11"/>
      <c r="F12" s="12" t="s">
        <v>60</v>
      </c>
      <c r="G12" s="15"/>
      <c r="H12" s="15">
        <v>1000</v>
      </c>
      <c r="I12" s="127"/>
      <c r="J12" s="127"/>
      <c r="K12" s="123"/>
      <c r="L12" s="105"/>
      <c r="M12" s="105"/>
    </row>
    <row r="13" spans="1:13" s="17" customFormat="1" ht="24.75" customHeight="1">
      <c r="A13" s="116"/>
      <c r="B13" s="132"/>
      <c r="C13" s="21" t="s">
        <v>139</v>
      </c>
      <c r="D13" s="11"/>
      <c r="E13" s="11"/>
      <c r="F13" s="12" t="s">
        <v>60</v>
      </c>
      <c r="G13" s="15"/>
      <c r="H13" s="15">
        <v>1000</v>
      </c>
      <c r="I13" s="56">
        <f>(D11*100-D13*H13)/1000</f>
        <v>0</v>
      </c>
      <c r="J13" s="56">
        <f>(E11*100-E13*H13)/1000</f>
        <v>0</v>
      </c>
      <c r="K13" s="54">
        <v>7390</v>
      </c>
      <c r="L13" s="65">
        <f>IF(ISERROR(I13*K13),"",ROUND(I13*K13,1))</f>
        <v>0</v>
      </c>
      <c r="M13" s="65">
        <f>IF(ISERROR(J13*K13),"",ROUND(J13*K13,1))</f>
        <v>0</v>
      </c>
    </row>
    <row r="14" spans="1:13" s="17" customFormat="1" ht="15" customHeight="1">
      <c r="A14" s="116"/>
      <c r="B14" s="128" t="s">
        <v>140</v>
      </c>
      <c r="C14" s="21" t="s">
        <v>141</v>
      </c>
      <c r="D14" s="11"/>
      <c r="E14" s="11"/>
      <c r="F14" s="12" t="s">
        <v>60</v>
      </c>
      <c r="G14" s="15"/>
      <c r="H14" s="15">
        <v>400</v>
      </c>
      <c r="I14" s="126">
        <f>(D14*H14-D15*H15)/1000</f>
        <v>0</v>
      </c>
      <c r="J14" s="126">
        <f>(E14*H14-E15*H15)/1000</f>
        <v>0</v>
      </c>
      <c r="K14" s="122">
        <v>8830</v>
      </c>
      <c r="L14" s="104">
        <f>IF(ISERROR(I14*K14),"",ROUND(I14*K14,1))</f>
        <v>0</v>
      </c>
      <c r="M14" s="104">
        <f>IF(ISERROR(J14*K14),"",ROUND(J14*K14,1))</f>
        <v>0</v>
      </c>
    </row>
    <row r="15" spans="1:13" s="17" customFormat="1" ht="15" customHeight="1">
      <c r="A15" s="116"/>
      <c r="B15" s="129"/>
      <c r="C15" s="21" t="s">
        <v>142</v>
      </c>
      <c r="D15" s="11"/>
      <c r="E15" s="11"/>
      <c r="F15" s="12" t="s">
        <v>60</v>
      </c>
      <c r="G15" s="15"/>
      <c r="H15" s="15">
        <v>1000</v>
      </c>
      <c r="I15" s="127"/>
      <c r="J15" s="127"/>
      <c r="K15" s="123"/>
      <c r="L15" s="105"/>
      <c r="M15" s="105"/>
    </row>
    <row r="16" spans="1:13" s="17" customFormat="1" ht="28.5" customHeight="1">
      <c r="A16" s="116"/>
      <c r="B16" s="130"/>
      <c r="C16" s="12" t="s">
        <v>143</v>
      </c>
      <c r="D16" s="11"/>
      <c r="E16" s="11"/>
      <c r="F16" s="12" t="s">
        <v>60</v>
      </c>
      <c r="G16" s="15"/>
      <c r="H16" s="15">
        <v>1000</v>
      </c>
      <c r="I16" s="56">
        <f>(D14*200-D16*H16)/1000</f>
        <v>0</v>
      </c>
      <c r="J16" s="56">
        <f>(E14*200-E16*H16)/1000</f>
        <v>0</v>
      </c>
      <c r="K16" s="54">
        <v>7390</v>
      </c>
      <c r="L16" s="65">
        <f>IF(ISERROR(I16*K16),"",ROUND(I16*K16,1))</f>
        <v>0</v>
      </c>
      <c r="M16" s="65">
        <f>IF(ISERROR(J16*K16),"",ROUND(J16*K16,1))</f>
        <v>0</v>
      </c>
    </row>
    <row r="17" spans="1:13" s="17" customFormat="1" ht="14.25" customHeight="1">
      <c r="A17" s="116"/>
      <c r="B17" s="131" t="s">
        <v>144</v>
      </c>
      <c r="C17" s="21" t="s">
        <v>134</v>
      </c>
      <c r="D17" s="11"/>
      <c r="E17" s="11"/>
      <c r="F17" s="12" t="s">
        <v>60</v>
      </c>
      <c r="G17" s="15"/>
      <c r="H17" s="15">
        <v>300</v>
      </c>
      <c r="I17" s="124">
        <f>(D17*H17-D18*H18)/1000</f>
        <v>0</v>
      </c>
      <c r="J17" s="124">
        <f>(E17*H17-E18*H18)/1000</f>
        <v>0</v>
      </c>
      <c r="K17" s="122">
        <v>10300</v>
      </c>
      <c r="L17" s="104">
        <f>IF(ISERROR(I17*K17),"",ROUND(I17*K17,1))</f>
        <v>0</v>
      </c>
      <c r="M17" s="104">
        <f>IF(ISERROR(J17*K17),"",ROUND(J17*K17,1))</f>
        <v>0</v>
      </c>
    </row>
    <row r="18" spans="1:13" s="17" customFormat="1" ht="15" customHeight="1">
      <c r="A18" s="109"/>
      <c r="B18" s="132"/>
      <c r="C18" s="21" t="s">
        <v>135</v>
      </c>
      <c r="D18" s="11"/>
      <c r="E18" s="11"/>
      <c r="F18" s="12" t="s">
        <v>60</v>
      </c>
      <c r="G18" s="15"/>
      <c r="H18" s="15">
        <v>1000</v>
      </c>
      <c r="I18" s="125"/>
      <c r="J18" s="125"/>
      <c r="K18" s="123"/>
      <c r="L18" s="105"/>
      <c r="M18" s="105"/>
    </row>
    <row r="19" spans="1:14" s="17" customFormat="1" ht="15" customHeight="1">
      <c r="A19" s="36" t="s">
        <v>145</v>
      </c>
      <c r="B19" s="37" t="s">
        <v>130</v>
      </c>
      <c r="C19" s="12" t="s">
        <v>146</v>
      </c>
      <c r="D19" s="11"/>
      <c r="E19" s="11"/>
      <c r="F19" s="12" t="s">
        <v>60</v>
      </c>
      <c r="G19" s="15"/>
      <c r="H19" s="15">
        <v>1000</v>
      </c>
      <c r="I19" s="53">
        <f>(D19*H19)/1000</f>
        <v>0</v>
      </c>
      <c r="J19" s="53">
        <f>E19*H19/1000</f>
        <v>0</v>
      </c>
      <c r="K19" s="39"/>
      <c r="L19" s="65">
        <f>IF(ISERROR(I19*K19),"",ROUND(I19*K19,1))</f>
        <v>0</v>
      </c>
      <c r="M19" s="65">
        <f>IF(ISERROR(J19*K19),"",ROUND(J19*K19,1))</f>
        <v>0</v>
      </c>
      <c r="N19" s="69">
        <f>IF(AND(OR(D19&lt;&gt;0,E19&lt;&gt;0),K19=0),"温暖化係数を入力してください","")</f>
      </c>
    </row>
    <row r="20" spans="8:13" ht="15" customHeight="1" thickBot="1">
      <c r="H20" s="26"/>
      <c r="I20" s="60"/>
      <c r="J20" s="60"/>
      <c r="K20" s="27" t="s">
        <v>53</v>
      </c>
      <c r="L20" s="66">
        <f>SUM(L6:L19)</f>
        <v>0</v>
      </c>
      <c r="M20" s="66">
        <f>SUM(M6:M19)</f>
        <v>0</v>
      </c>
    </row>
    <row r="21" spans="3:14" ht="31.5" customHeight="1" thickBot="1">
      <c r="C21" s="61" t="s">
        <v>172</v>
      </c>
      <c r="D21" s="83" t="str">
        <f>IF(M20=0,"数値を入力してください",IF(AND(L20&lt;3000,M20&gt;=3000),"届出が必要です",IF(M20-L20&gt;=3000,"届出が必要です","届出不要")))</f>
        <v>数値を入力してください</v>
      </c>
      <c r="E21" s="84"/>
      <c r="F21" s="85"/>
      <c r="G21" s="3"/>
      <c r="H21" s="3"/>
      <c r="K21" s="3"/>
      <c r="L21" s="3"/>
      <c r="M21" s="3"/>
      <c r="N21" s="17"/>
    </row>
    <row r="23" spans="4:11" ht="15" customHeight="1">
      <c r="D23" s="51"/>
      <c r="E23" s="51" t="s">
        <v>147</v>
      </c>
      <c r="K23" s="3" t="s">
        <v>97</v>
      </c>
    </row>
    <row r="24" spans="5:13" ht="15" customHeight="1">
      <c r="E24" s="93" t="s">
        <v>191</v>
      </c>
      <c r="F24" s="94"/>
      <c r="G24" s="94"/>
      <c r="H24" s="94"/>
      <c r="I24" s="121" t="s">
        <v>126</v>
      </c>
      <c r="J24" s="121"/>
      <c r="K24" s="74">
        <v>7390</v>
      </c>
      <c r="L24" s="3"/>
      <c r="M24" s="3"/>
    </row>
    <row r="25" spans="5:13" ht="15" customHeight="1">
      <c r="E25" s="93" t="s">
        <v>192</v>
      </c>
      <c r="F25" s="94"/>
      <c r="G25" s="94"/>
      <c r="H25" s="94"/>
      <c r="I25" s="121" t="s">
        <v>128</v>
      </c>
      <c r="J25" s="121"/>
      <c r="K25" s="74">
        <v>12200</v>
      </c>
      <c r="L25" s="3"/>
      <c r="M25" s="3"/>
    </row>
    <row r="26" spans="5:13" ht="15" customHeight="1">
      <c r="E26" s="93" t="s">
        <v>193</v>
      </c>
      <c r="F26" s="94"/>
      <c r="G26" s="94"/>
      <c r="H26" s="94"/>
      <c r="I26" s="121" t="s">
        <v>148</v>
      </c>
      <c r="J26" s="121"/>
      <c r="K26" s="74">
        <v>8830</v>
      </c>
      <c r="L26" s="3"/>
      <c r="M26" s="3"/>
    </row>
    <row r="27" spans="5:13" ht="15" customHeight="1">
      <c r="E27" s="93" t="s">
        <v>194</v>
      </c>
      <c r="F27" s="94"/>
      <c r="G27" s="94"/>
      <c r="H27" s="94"/>
      <c r="I27" s="121"/>
      <c r="J27" s="121"/>
      <c r="K27" s="74">
        <v>17340</v>
      </c>
      <c r="L27" s="3"/>
      <c r="M27" s="3"/>
    </row>
    <row r="28" spans="5:13" ht="15" customHeight="1">
      <c r="E28" s="93" t="s">
        <v>195</v>
      </c>
      <c r="F28" s="94"/>
      <c r="G28" s="94"/>
      <c r="H28" s="94"/>
      <c r="I28" s="121" t="s">
        <v>149</v>
      </c>
      <c r="J28" s="121"/>
      <c r="K28" s="74">
        <v>8860</v>
      </c>
      <c r="L28" s="3"/>
      <c r="M28" s="3"/>
    </row>
    <row r="29" spans="5:13" ht="15" customHeight="1">
      <c r="E29" s="93" t="s">
        <v>196</v>
      </c>
      <c r="F29" s="94"/>
      <c r="G29" s="94"/>
      <c r="H29" s="94"/>
      <c r="I29" s="121" t="s">
        <v>150</v>
      </c>
      <c r="J29" s="121"/>
      <c r="K29" s="74">
        <v>10300</v>
      </c>
      <c r="L29" s="3"/>
      <c r="M29" s="3"/>
    </row>
    <row r="30" spans="5:13" ht="15" customHeight="1">
      <c r="E30" s="93" t="s">
        <v>197</v>
      </c>
      <c r="F30" s="94"/>
      <c r="G30" s="94"/>
      <c r="H30" s="94"/>
      <c r="I30" s="121" t="s">
        <v>151</v>
      </c>
      <c r="J30" s="121"/>
      <c r="K30" s="74">
        <v>9160</v>
      </c>
      <c r="L30" s="3"/>
      <c r="M30" s="3"/>
    </row>
    <row r="31" spans="4:13" ht="15" customHeight="1">
      <c r="D31" s="57"/>
      <c r="E31" s="93" t="s">
        <v>198</v>
      </c>
      <c r="F31" s="94"/>
      <c r="G31" s="94"/>
      <c r="H31" s="94"/>
      <c r="I31" s="121" t="s">
        <v>152</v>
      </c>
      <c r="J31" s="121"/>
      <c r="K31" s="74">
        <v>9300</v>
      </c>
      <c r="M31" s="3"/>
    </row>
    <row r="32" spans="5:13" ht="15" customHeight="1">
      <c r="E32" s="93" t="s">
        <v>199</v>
      </c>
      <c r="F32" s="94"/>
      <c r="G32" s="94"/>
      <c r="H32" s="94"/>
      <c r="I32" s="121" t="s">
        <v>200</v>
      </c>
      <c r="J32" s="121"/>
      <c r="K32" s="74">
        <v>7500</v>
      </c>
      <c r="M32" s="3"/>
    </row>
  </sheetData>
  <sheetProtection/>
  <mergeCells count="55">
    <mergeCell ref="J9:J10"/>
    <mergeCell ref="I4:I5"/>
    <mergeCell ref="A9:A18"/>
    <mergeCell ref="I24:J24"/>
    <mergeCell ref="I25:J25"/>
    <mergeCell ref="I26:J26"/>
    <mergeCell ref="B11:B13"/>
    <mergeCell ref="I11:I12"/>
    <mergeCell ref="B17:B18"/>
    <mergeCell ref="I17:I18"/>
    <mergeCell ref="E4:E5"/>
    <mergeCell ref="H4:H5"/>
    <mergeCell ref="I29:J29"/>
    <mergeCell ref="I30:J30"/>
    <mergeCell ref="M4:M5"/>
    <mergeCell ref="M9:M10"/>
    <mergeCell ref="M11:M12"/>
    <mergeCell ref="M14:M15"/>
    <mergeCell ref="M17:M18"/>
    <mergeCell ref="J4:J5"/>
    <mergeCell ref="K4:K5"/>
    <mergeCell ref="L4:L5"/>
    <mergeCell ref="B9:B10"/>
    <mergeCell ref="I9:I10"/>
    <mergeCell ref="K9:K10"/>
    <mergeCell ref="L9:L10"/>
    <mergeCell ref="C4:C5"/>
    <mergeCell ref="D4:D5"/>
    <mergeCell ref="F4:F5"/>
    <mergeCell ref="G4:G5"/>
    <mergeCell ref="K11:K12"/>
    <mergeCell ref="L11:L12"/>
    <mergeCell ref="J11:J12"/>
    <mergeCell ref="B14:B16"/>
    <mergeCell ref="I14:I15"/>
    <mergeCell ref="K14:K15"/>
    <mergeCell ref="L14:L15"/>
    <mergeCell ref="J14:J15"/>
    <mergeCell ref="L17:L18"/>
    <mergeCell ref="J17:J18"/>
    <mergeCell ref="E28:H28"/>
    <mergeCell ref="E29:H29"/>
    <mergeCell ref="E30:H30"/>
    <mergeCell ref="D21:F21"/>
    <mergeCell ref="E24:H24"/>
    <mergeCell ref="E25:H25"/>
    <mergeCell ref="E26:H26"/>
    <mergeCell ref="I27:J27"/>
    <mergeCell ref="E31:H31"/>
    <mergeCell ref="E32:H32"/>
    <mergeCell ref="I31:J31"/>
    <mergeCell ref="I32:J32"/>
    <mergeCell ref="E27:H27"/>
    <mergeCell ref="K17:K18"/>
    <mergeCell ref="I28:J28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13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85" zoomScaleNormal="85" zoomScalePageLayoutView="0" workbookViewId="0" topLeftCell="A1">
      <selection activeCell="B8" sqref="B8:C8"/>
    </sheetView>
  </sheetViews>
  <sheetFormatPr defaultColWidth="9.00390625" defaultRowHeight="15" customHeight="1"/>
  <cols>
    <col min="1" max="1" width="43.125" style="3" customWidth="1"/>
    <col min="2" max="2" width="9.00390625" style="3" customWidth="1"/>
    <col min="3" max="3" width="30.375" style="3" customWidth="1"/>
    <col min="4" max="5" width="11.50390625" style="4" customWidth="1"/>
    <col min="6" max="6" width="4.625" style="3" bestFit="1" customWidth="1"/>
    <col min="7" max="7" width="6.75390625" style="4" hidden="1" customWidth="1"/>
    <col min="8" max="8" width="9.00390625" style="4" customWidth="1"/>
    <col min="9" max="10" width="9.75390625" style="4" customWidth="1"/>
    <col min="11" max="11" width="6.75390625" style="4" customWidth="1"/>
    <col min="12" max="13" width="12.375" style="4" customWidth="1"/>
    <col min="14" max="16384" width="9.00390625" style="3" customWidth="1"/>
  </cols>
  <sheetData>
    <row r="1" ht="18.75">
      <c r="A1" s="1" t="s">
        <v>170</v>
      </c>
    </row>
    <row r="2" spans="1:5" ht="20.25" customHeight="1">
      <c r="A2" s="1"/>
      <c r="D2" s="62" t="s">
        <v>166</v>
      </c>
      <c r="E2" s="63" t="s">
        <v>167</v>
      </c>
    </row>
    <row r="3" spans="4:13" s="2" customFormat="1" ht="15" customHeight="1">
      <c r="D3" s="30"/>
      <c r="E3" s="30"/>
      <c r="G3" s="30"/>
      <c r="H3" s="30"/>
      <c r="I3" s="30"/>
      <c r="J3" s="30"/>
      <c r="K3" s="30"/>
      <c r="L3" s="30"/>
      <c r="M3" s="30"/>
    </row>
    <row r="4" spans="1:13" ht="15" customHeight="1">
      <c r="A4" s="5" t="s">
        <v>153</v>
      </c>
      <c r="B4" s="144" t="s">
        <v>124</v>
      </c>
      <c r="C4" s="145"/>
      <c r="D4" s="86" t="s">
        <v>176</v>
      </c>
      <c r="E4" s="86" t="s">
        <v>175</v>
      </c>
      <c r="F4" s="88" t="s">
        <v>1</v>
      </c>
      <c r="G4" s="148" t="s">
        <v>3</v>
      </c>
      <c r="H4" s="148" t="s">
        <v>4</v>
      </c>
      <c r="I4" s="76" t="s">
        <v>5</v>
      </c>
      <c r="J4" s="76" t="s">
        <v>5</v>
      </c>
      <c r="K4" s="76" t="s">
        <v>6</v>
      </c>
      <c r="L4" s="76" t="s">
        <v>178</v>
      </c>
      <c r="M4" s="76" t="s">
        <v>174</v>
      </c>
    </row>
    <row r="5" spans="1:13" ht="15" customHeight="1">
      <c r="A5" s="5" t="s">
        <v>7</v>
      </c>
      <c r="B5" s="146"/>
      <c r="C5" s="147"/>
      <c r="D5" s="87"/>
      <c r="E5" s="87"/>
      <c r="F5" s="88"/>
      <c r="G5" s="149"/>
      <c r="H5" s="149"/>
      <c r="I5" s="77"/>
      <c r="J5" s="77"/>
      <c r="K5" s="77"/>
      <c r="L5" s="77"/>
      <c r="M5" s="77"/>
    </row>
    <row r="6" spans="1:13" s="17" customFormat="1" ht="15" customHeight="1">
      <c r="A6" s="42" t="s">
        <v>154</v>
      </c>
      <c r="B6" s="137" t="s">
        <v>155</v>
      </c>
      <c r="C6" s="138"/>
      <c r="D6" s="11"/>
      <c r="E6" s="11"/>
      <c r="F6" s="12" t="s">
        <v>60</v>
      </c>
      <c r="G6" s="15"/>
      <c r="H6" s="15">
        <v>1000</v>
      </c>
      <c r="I6" s="56">
        <f>D6*H6/1000</f>
        <v>0</v>
      </c>
      <c r="J6" s="56">
        <f>E6*H6/1000</f>
        <v>0</v>
      </c>
      <c r="K6" s="54">
        <v>22800</v>
      </c>
      <c r="L6" s="67">
        <f>IF(ISERROR(I6*K6),"",ROUND(I6*K6,1))</f>
        <v>0</v>
      </c>
      <c r="M6" s="67">
        <f>IF(ISERROR(J6*K6),"",ROUND(J6*K6,1))</f>
        <v>0</v>
      </c>
    </row>
    <row r="7" spans="1:13" s="17" customFormat="1" ht="15" customHeight="1">
      <c r="A7" s="42" t="s">
        <v>179</v>
      </c>
      <c r="B7" s="137" t="s">
        <v>180</v>
      </c>
      <c r="C7" s="138"/>
      <c r="D7" s="11"/>
      <c r="E7" s="11"/>
      <c r="F7" s="12" t="s">
        <v>60</v>
      </c>
      <c r="G7" s="15"/>
      <c r="H7" s="15">
        <v>19</v>
      </c>
      <c r="I7" s="56">
        <f>D7*H7/1000</f>
        <v>0</v>
      </c>
      <c r="J7" s="56">
        <f>E7*H7/1000</f>
        <v>0</v>
      </c>
      <c r="K7" s="54">
        <v>22800</v>
      </c>
      <c r="L7" s="67">
        <f>IF(ISERROR(I7*K7),"",ROUND(I7*K7,1))</f>
        <v>0</v>
      </c>
      <c r="M7" s="67">
        <f>IF(ISERROR(J7*K7),"",ROUND(J7*K7,1))</f>
        <v>0</v>
      </c>
    </row>
    <row r="8" spans="1:13" s="17" customFormat="1" ht="26.25" customHeight="1">
      <c r="A8" s="70" t="s">
        <v>156</v>
      </c>
      <c r="B8" s="141" t="s">
        <v>157</v>
      </c>
      <c r="C8" s="142"/>
      <c r="D8" s="11"/>
      <c r="E8" s="11"/>
      <c r="F8" s="12" t="s">
        <v>60</v>
      </c>
      <c r="G8" s="15"/>
      <c r="H8" s="15">
        <v>27</v>
      </c>
      <c r="I8" s="56">
        <f>D8*H8/1000</f>
        <v>0</v>
      </c>
      <c r="J8" s="56">
        <f>E8*H8/1000</f>
        <v>0</v>
      </c>
      <c r="K8" s="54">
        <v>22800</v>
      </c>
      <c r="L8" s="67">
        <f>IF(ISERROR(I8*K8),"",ROUND(I8*K8,1))</f>
        <v>0</v>
      </c>
      <c r="M8" s="67">
        <f>IF(ISERROR(J8*K8),"",ROUND(J8*K8,1))</f>
        <v>0</v>
      </c>
    </row>
    <row r="9" spans="1:13" s="17" customFormat="1" ht="15" customHeight="1">
      <c r="A9" s="143" t="s">
        <v>158</v>
      </c>
      <c r="B9" s="137" t="s">
        <v>159</v>
      </c>
      <c r="C9" s="138"/>
      <c r="D9" s="11"/>
      <c r="E9" s="11"/>
      <c r="F9" s="12" t="s">
        <v>60</v>
      </c>
      <c r="G9" s="15"/>
      <c r="H9" s="15">
        <v>1</v>
      </c>
      <c r="I9" s="136">
        <f>D9*H9*D10/100/1000</f>
        <v>0</v>
      </c>
      <c r="J9" s="136">
        <f>E9*H9*E10/100/1000</f>
        <v>0</v>
      </c>
      <c r="K9" s="122">
        <v>22800</v>
      </c>
      <c r="L9" s="104">
        <f>IF(ISERROR(I9*K9),"",ROUND(I9*K9,1))</f>
        <v>0</v>
      </c>
      <c r="M9" s="104">
        <f>IF(ISERROR(J9*K9),"",ROUND(J9*K9,1))</f>
        <v>0</v>
      </c>
    </row>
    <row r="10" spans="1:13" s="17" customFormat="1" ht="15" customHeight="1">
      <c r="A10" s="143"/>
      <c r="B10" s="137" t="s">
        <v>210</v>
      </c>
      <c r="C10" s="138"/>
      <c r="D10" s="11"/>
      <c r="E10" s="11"/>
      <c r="F10" s="12" t="s">
        <v>160</v>
      </c>
      <c r="G10" s="15"/>
      <c r="H10" s="38" t="s">
        <v>161</v>
      </c>
      <c r="I10" s="136"/>
      <c r="J10" s="136"/>
      <c r="K10" s="123"/>
      <c r="L10" s="105"/>
      <c r="M10" s="105"/>
    </row>
    <row r="11" spans="1:13" s="17" customFormat="1" ht="15" customHeight="1">
      <c r="A11" s="42" t="s">
        <v>162</v>
      </c>
      <c r="B11" s="137" t="s">
        <v>163</v>
      </c>
      <c r="C11" s="138"/>
      <c r="D11" s="11"/>
      <c r="E11" s="11"/>
      <c r="F11" s="12" t="s">
        <v>60</v>
      </c>
      <c r="G11" s="15"/>
      <c r="H11" s="15">
        <v>1000</v>
      </c>
      <c r="I11" s="56">
        <f>D11*H11/1000</f>
        <v>0</v>
      </c>
      <c r="J11" s="56">
        <f>E11*H11/1000</f>
        <v>0</v>
      </c>
      <c r="K11" s="54">
        <v>22800</v>
      </c>
      <c r="L11" s="67">
        <f>IF(ISERROR(I11*K11),"",ROUND(I11*K11,1))</f>
        <v>0</v>
      </c>
      <c r="M11" s="67">
        <f>IF(ISERROR(J11*K11),"",ROUND(J11*K11,1))</f>
        <v>0</v>
      </c>
    </row>
    <row r="12" spans="1:13" s="17" customFormat="1" ht="15" customHeight="1">
      <c r="A12" s="42" t="s">
        <v>164</v>
      </c>
      <c r="B12" s="137" t="s">
        <v>213</v>
      </c>
      <c r="C12" s="138"/>
      <c r="D12" s="11"/>
      <c r="E12" s="11"/>
      <c r="F12" s="12" t="s">
        <v>60</v>
      </c>
      <c r="G12" s="15"/>
      <c r="H12" s="15">
        <v>1000</v>
      </c>
      <c r="I12" s="56">
        <f>D12*H12/1000</f>
        <v>0</v>
      </c>
      <c r="J12" s="56">
        <f>E12*H12/1000</f>
        <v>0</v>
      </c>
      <c r="K12" s="54">
        <v>22800</v>
      </c>
      <c r="L12" s="67">
        <f>IF(ISERROR(I12*K12),"",ROUND(I12*K12,1))</f>
        <v>0</v>
      </c>
      <c r="M12" s="67">
        <f>IF(ISERROR(J12*K12),"",ROUND(J12*K12,1))</f>
        <v>0</v>
      </c>
    </row>
    <row r="13" spans="1:13" s="17" customFormat="1" ht="15" customHeight="1">
      <c r="A13" s="139" t="s">
        <v>165</v>
      </c>
      <c r="B13" s="137" t="s">
        <v>211</v>
      </c>
      <c r="C13" s="138"/>
      <c r="D13" s="11"/>
      <c r="E13" s="11"/>
      <c r="F13" s="12" t="s">
        <v>60</v>
      </c>
      <c r="G13" s="15"/>
      <c r="H13" s="15">
        <v>500</v>
      </c>
      <c r="I13" s="136">
        <f>(D13*H13-D14*H14)/1000</f>
        <v>0</v>
      </c>
      <c r="J13" s="136">
        <f>(E13*H13-E14*H14)/1000</f>
        <v>0</v>
      </c>
      <c r="K13" s="122">
        <v>22800</v>
      </c>
      <c r="L13" s="104">
        <f>IF(ISERROR(I13*K13),"",ROUND(I13*K13,1))</f>
        <v>0</v>
      </c>
      <c r="M13" s="104">
        <f>IF(ISERROR(J13*K13),"",ROUND(J13*K13,1))</f>
        <v>0</v>
      </c>
    </row>
    <row r="14" spans="1:13" s="17" customFormat="1" ht="15" customHeight="1">
      <c r="A14" s="140"/>
      <c r="B14" s="137" t="s">
        <v>212</v>
      </c>
      <c r="C14" s="138"/>
      <c r="D14" s="11"/>
      <c r="E14" s="11"/>
      <c r="F14" s="12" t="s">
        <v>60</v>
      </c>
      <c r="G14" s="15"/>
      <c r="H14" s="15">
        <v>1000</v>
      </c>
      <c r="I14" s="136"/>
      <c r="J14" s="136"/>
      <c r="K14" s="123"/>
      <c r="L14" s="105"/>
      <c r="M14" s="105"/>
    </row>
    <row r="15" spans="8:13" ht="15" customHeight="1" thickBot="1">
      <c r="H15" s="59"/>
      <c r="I15" s="60"/>
      <c r="J15" s="60"/>
      <c r="K15" s="27" t="s">
        <v>53</v>
      </c>
      <c r="L15" s="68">
        <f>SUM(L6:L14)</f>
        <v>0</v>
      </c>
      <c r="M15" s="68">
        <f>SUM(M6:M14)</f>
        <v>0</v>
      </c>
    </row>
    <row r="16" spans="3:14" ht="31.5" customHeight="1" thickBot="1">
      <c r="C16" s="61" t="s">
        <v>172</v>
      </c>
      <c r="D16" s="83" t="str">
        <f>IF(M15=0,"数値を入力してください",IF(AND(L15&lt;3000,M15&gt;=3000),"届出が必要です",IF(M15-L15&gt;=3000,"届出が必要です","届出不要")))</f>
        <v>数値を入力してください</v>
      </c>
      <c r="E16" s="84"/>
      <c r="F16" s="85"/>
      <c r="G16" s="3"/>
      <c r="H16" s="3"/>
      <c r="K16" s="3"/>
      <c r="L16" s="3"/>
      <c r="M16" s="3"/>
      <c r="N16" s="17"/>
    </row>
  </sheetData>
  <sheetProtection/>
  <mergeCells count="33">
    <mergeCell ref="M4:M5"/>
    <mergeCell ref="M9:M10"/>
    <mergeCell ref="M13:M14"/>
    <mergeCell ref="E4:E5"/>
    <mergeCell ref="H4:H5"/>
    <mergeCell ref="I4:I5"/>
    <mergeCell ref="K4:K5"/>
    <mergeCell ref="L4:L5"/>
    <mergeCell ref="J4:J5"/>
    <mergeCell ref="I9:I10"/>
    <mergeCell ref="K9:K10"/>
    <mergeCell ref="L9:L10"/>
    <mergeCell ref="B10:C10"/>
    <mergeCell ref="J9:J10"/>
    <mergeCell ref="B4:C5"/>
    <mergeCell ref="D4:D5"/>
    <mergeCell ref="F4:F5"/>
    <mergeCell ref="G4:G5"/>
    <mergeCell ref="B6:C6"/>
    <mergeCell ref="B7:C7"/>
    <mergeCell ref="A13:A14"/>
    <mergeCell ref="B13:C13"/>
    <mergeCell ref="D16:F16"/>
    <mergeCell ref="B8:C8"/>
    <mergeCell ref="A9:A10"/>
    <mergeCell ref="B9:C9"/>
    <mergeCell ref="I13:I14"/>
    <mergeCell ref="K13:K14"/>
    <mergeCell ref="L13:L14"/>
    <mergeCell ref="J13:J14"/>
    <mergeCell ref="B14:C14"/>
    <mergeCell ref="B11:C11"/>
    <mergeCell ref="B12:C1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9.00390625" defaultRowHeight="15" customHeight="1"/>
  <cols>
    <col min="1" max="1" width="25.50390625" style="3" customWidth="1"/>
    <col min="2" max="2" width="30.50390625" style="3" bestFit="1" customWidth="1"/>
    <col min="3" max="4" width="11.50390625" style="4" customWidth="1"/>
    <col min="5" max="5" width="11.50390625" style="3" customWidth="1"/>
    <col min="6" max="6" width="11.50390625" style="4" customWidth="1"/>
    <col min="7" max="7" width="4.50390625" style="4" bestFit="1" customWidth="1"/>
    <col min="8" max="8" width="6.75390625" style="4" customWidth="1"/>
    <col min="9" max="10" width="12.375" style="4" customWidth="1"/>
    <col min="11" max="16384" width="9.00390625" style="3" customWidth="1"/>
  </cols>
  <sheetData>
    <row r="1" ht="18.75">
      <c r="A1" s="1" t="s">
        <v>201</v>
      </c>
    </row>
    <row r="2" spans="1:4" ht="20.25" customHeight="1">
      <c r="A2" s="1"/>
      <c r="C2" s="62" t="s">
        <v>166</v>
      </c>
      <c r="D2" s="63" t="s">
        <v>167</v>
      </c>
    </row>
    <row r="3" spans="3:10" s="2" customFormat="1" ht="15" customHeight="1">
      <c r="C3" s="30"/>
      <c r="D3" s="30"/>
      <c r="F3" s="30"/>
      <c r="G3" s="30"/>
      <c r="H3" s="30"/>
      <c r="I3" s="30"/>
      <c r="J3" s="30"/>
    </row>
    <row r="4" spans="1:13" ht="15" customHeight="1">
      <c r="A4" s="5" t="s">
        <v>0</v>
      </c>
      <c r="B4" s="6"/>
      <c r="C4" s="144" t="s">
        <v>124</v>
      </c>
      <c r="D4" s="145"/>
      <c r="E4" s="86" t="s">
        <v>176</v>
      </c>
      <c r="F4" s="86" t="s">
        <v>175</v>
      </c>
      <c r="G4" s="88" t="s">
        <v>1</v>
      </c>
      <c r="H4" s="148" t="s">
        <v>4</v>
      </c>
      <c r="I4" s="76" t="s">
        <v>5</v>
      </c>
      <c r="J4" s="76" t="s">
        <v>5</v>
      </c>
      <c r="K4" s="76" t="s">
        <v>6</v>
      </c>
      <c r="L4" s="76" t="s">
        <v>178</v>
      </c>
      <c r="M4" s="76" t="s">
        <v>174</v>
      </c>
    </row>
    <row r="5" spans="1:13" ht="15" customHeight="1">
      <c r="A5" s="5" t="s">
        <v>7</v>
      </c>
      <c r="B5" s="6" t="s">
        <v>8</v>
      </c>
      <c r="C5" s="146"/>
      <c r="D5" s="147"/>
      <c r="E5" s="87"/>
      <c r="F5" s="87"/>
      <c r="G5" s="88"/>
      <c r="H5" s="149"/>
      <c r="I5" s="77"/>
      <c r="J5" s="77"/>
      <c r="K5" s="77"/>
      <c r="L5" s="77"/>
      <c r="M5" s="77"/>
    </row>
    <row r="6" spans="1:13" s="17" customFormat="1" ht="15" customHeight="1">
      <c r="A6" s="71" t="s">
        <v>202</v>
      </c>
      <c r="B6" s="37" t="s">
        <v>205</v>
      </c>
      <c r="C6" s="159" t="s">
        <v>203</v>
      </c>
      <c r="D6" s="160"/>
      <c r="E6" s="11"/>
      <c r="F6" s="11"/>
      <c r="G6" s="12" t="s">
        <v>60</v>
      </c>
      <c r="H6" s="15">
        <v>17</v>
      </c>
      <c r="I6" s="56">
        <f>E6*H6/1000</f>
        <v>0</v>
      </c>
      <c r="J6" s="56">
        <f>F6*H6/1000</f>
        <v>0</v>
      </c>
      <c r="K6" s="54">
        <v>17200</v>
      </c>
      <c r="L6" s="67">
        <f>IF(ISERROR(I6*K6),"",ROUND(I6*K6,1))</f>
        <v>0</v>
      </c>
      <c r="M6" s="67">
        <f>IF(ISERROR(J6*K6),"",ROUND(J6*K6,1))</f>
        <v>0</v>
      </c>
    </row>
    <row r="7" spans="1:13" s="17" customFormat="1" ht="15" customHeight="1">
      <c r="A7" s="150" t="s">
        <v>214</v>
      </c>
      <c r="B7" s="37" t="s">
        <v>206</v>
      </c>
      <c r="C7" s="153" t="s">
        <v>204</v>
      </c>
      <c r="D7" s="154"/>
      <c r="E7" s="11"/>
      <c r="F7" s="11"/>
      <c r="G7" s="12" t="s">
        <v>60</v>
      </c>
      <c r="H7" s="15">
        <v>20</v>
      </c>
      <c r="I7" s="56">
        <f>E7*H7/1000</f>
        <v>0</v>
      </c>
      <c r="J7" s="56">
        <f>F7*H7/1000</f>
        <v>0</v>
      </c>
      <c r="K7" s="54">
        <v>17200</v>
      </c>
      <c r="L7" s="67">
        <f>IF(ISERROR(I7*K7),"",ROUND(I7*K7,1))</f>
        <v>0</v>
      </c>
      <c r="M7" s="67">
        <f>IF(ISERROR(J7*K7),"",ROUND(J7*K7,1))</f>
        <v>0</v>
      </c>
    </row>
    <row r="8" spans="1:13" s="17" customFormat="1" ht="15" customHeight="1">
      <c r="A8" s="151"/>
      <c r="B8" s="37" t="s">
        <v>207</v>
      </c>
      <c r="C8" s="155"/>
      <c r="D8" s="156"/>
      <c r="E8" s="11"/>
      <c r="F8" s="11"/>
      <c r="G8" s="12" t="s">
        <v>60</v>
      </c>
      <c r="H8" s="15">
        <v>200</v>
      </c>
      <c r="I8" s="56">
        <f>E8*H8/1000</f>
        <v>0</v>
      </c>
      <c r="J8" s="56">
        <f>F8*H8/1000</f>
        <v>0</v>
      </c>
      <c r="K8" s="54">
        <v>17200</v>
      </c>
      <c r="L8" s="67">
        <f>IF(ISERROR(I8*K8),"",ROUND(I8*K8,1))</f>
        <v>0</v>
      </c>
      <c r="M8" s="67">
        <f>IF(ISERROR(J8*K8),"",ROUND(J8*K8,1))</f>
        <v>0</v>
      </c>
    </row>
    <row r="9" spans="1:13" s="17" customFormat="1" ht="15" customHeight="1">
      <c r="A9" s="151"/>
      <c r="B9" s="37" t="s">
        <v>208</v>
      </c>
      <c r="C9" s="155"/>
      <c r="D9" s="156"/>
      <c r="E9" s="11"/>
      <c r="F9" s="11"/>
      <c r="G9" s="12" t="s">
        <v>60</v>
      </c>
      <c r="H9" s="38">
        <v>30</v>
      </c>
      <c r="I9" s="56">
        <f>E9*H9/1000</f>
        <v>0</v>
      </c>
      <c r="J9" s="56">
        <f>F9*H9/1000</f>
        <v>0</v>
      </c>
      <c r="K9" s="54">
        <v>17200</v>
      </c>
      <c r="L9" s="67">
        <f>IF(ISERROR(I9*K9),"",ROUND(I9*K9,1))</f>
        <v>0</v>
      </c>
      <c r="M9" s="67">
        <f>IF(ISERROR(J9*K9),"",ROUND(J9*K9,1))</f>
        <v>0</v>
      </c>
    </row>
    <row r="10" spans="1:13" s="17" customFormat="1" ht="15" customHeight="1">
      <c r="A10" s="152"/>
      <c r="B10" s="37" t="s">
        <v>209</v>
      </c>
      <c r="C10" s="157"/>
      <c r="D10" s="158"/>
      <c r="E10" s="11"/>
      <c r="F10" s="11"/>
      <c r="G10" s="12" t="s">
        <v>60</v>
      </c>
      <c r="H10" s="15">
        <v>300</v>
      </c>
      <c r="I10" s="56">
        <f>E10*H10/1000</f>
        <v>0</v>
      </c>
      <c r="J10" s="56">
        <f>F10*H10/1000</f>
        <v>0</v>
      </c>
      <c r="K10" s="54">
        <v>17200</v>
      </c>
      <c r="L10" s="67">
        <f>IF(ISERROR(I10*K10),"",ROUND(I10*K10,1))</f>
        <v>0</v>
      </c>
      <c r="M10" s="67">
        <f>IF(ISERROR(J10*K10),"",ROUND(J10*K10,1))</f>
        <v>0</v>
      </c>
    </row>
    <row r="11" spans="5:13" ht="15" customHeight="1" thickBot="1">
      <c r="E11" s="4"/>
      <c r="H11" s="3"/>
      <c r="I11" s="59"/>
      <c r="J11" s="60"/>
      <c r="K11" s="27" t="s">
        <v>53</v>
      </c>
      <c r="L11" s="68">
        <f>SUM(L6:L10)</f>
        <v>0</v>
      </c>
      <c r="M11" s="68">
        <f>SUM(M6:M10)</f>
        <v>0</v>
      </c>
    </row>
    <row r="12" spans="2:11" ht="31.5" customHeight="1" thickBot="1">
      <c r="B12" s="61" t="s">
        <v>172</v>
      </c>
      <c r="C12" s="83" t="str">
        <f>IF(M11=0,"数値を入力してください",IF(AND(L11&lt;3000,M11&gt;=3000),"届出が必要です",IF(M11-L11&gt;=3000,"届出が必要です","届出不要")))</f>
        <v>数値を入力してください</v>
      </c>
      <c r="D12" s="84"/>
      <c r="E12" s="85"/>
      <c r="F12" s="3"/>
      <c r="H12" s="3"/>
      <c r="I12" s="3"/>
      <c r="J12" s="3"/>
      <c r="K12" s="17"/>
    </row>
    <row r="14" spans="2:10" ht="15" customHeight="1">
      <c r="B14" s="4"/>
      <c r="D14" s="3"/>
      <c r="E14" s="4"/>
      <c r="J14" s="3"/>
    </row>
    <row r="15" spans="2:10" ht="15" customHeight="1">
      <c r="B15" s="4"/>
      <c r="D15" s="3"/>
      <c r="E15" s="4"/>
      <c r="J15" s="3"/>
    </row>
    <row r="16" spans="2:10" ht="15" customHeight="1">
      <c r="B16" s="4"/>
      <c r="D16" s="3"/>
      <c r="E16" s="4"/>
      <c r="J16" s="3"/>
    </row>
    <row r="17" spans="2:10" ht="15" customHeight="1">
      <c r="B17" s="4"/>
      <c r="D17" s="3"/>
      <c r="E17" s="4"/>
      <c r="J17" s="3"/>
    </row>
    <row r="18" spans="2:10" ht="15" customHeight="1">
      <c r="B18" s="4"/>
      <c r="D18" s="3"/>
      <c r="E18" s="4"/>
      <c r="J18" s="3"/>
    </row>
    <row r="19" spans="2:10" ht="15" customHeight="1">
      <c r="B19" s="4"/>
      <c r="D19" s="3"/>
      <c r="E19" s="4"/>
      <c r="J19" s="3"/>
    </row>
    <row r="20" spans="2:10" ht="15" customHeight="1">
      <c r="B20" s="4"/>
      <c r="D20" s="3"/>
      <c r="E20" s="4"/>
      <c r="J20" s="3"/>
    </row>
    <row r="21" spans="2:10" ht="15" customHeight="1">
      <c r="B21" s="4"/>
      <c r="D21" s="3"/>
      <c r="E21" s="4"/>
      <c r="J21" s="3"/>
    </row>
  </sheetData>
  <sheetProtection/>
  <mergeCells count="14">
    <mergeCell ref="L4:L5"/>
    <mergeCell ref="M4:M5"/>
    <mergeCell ref="C6:D6"/>
    <mergeCell ref="C4:D5"/>
    <mergeCell ref="F4:F5"/>
    <mergeCell ref="G4:G5"/>
    <mergeCell ref="H4:H5"/>
    <mergeCell ref="E4:E5"/>
    <mergeCell ref="C12:E12"/>
    <mergeCell ref="A7:A10"/>
    <mergeCell ref="C7:D10"/>
    <mergeCell ref="I4:I5"/>
    <mergeCell ref="J4:J5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2023-03-30T07:08:14Z</cp:lastPrinted>
  <dcterms:created xsi:type="dcterms:W3CDTF">2014-06-30T07:40:16Z</dcterms:created>
  <dcterms:modified xsi:type="dcterms:W3CDTF">2023-03-30T07:21:13Z</dcterms:modified>
  <cp:category/>
  <cp:version/>
  <cp:contentType/>
  <cp:contentStatus/>
</cp:coreProperties>
</file>