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565" windowHeight="8295" activeTab="0"/>
  </bookViews>
  <sheets>
    <sheet name="条例判定フロー（2030年目標）" sheetId="1" r:id="rId1"/>
    <sheet name="エネルギー使用量（原油換算用）" sheetId="2" r:id="rId2"/>
    <sheet name="HFC算定用" sheetId="3" r:id="rId3"/>
    <sheet name="PFC算定用" sheetId="4" r:id="rId4"/>
    <sheet name="SF6算定用" sheetId="5" r:id="rId5"/>
    <sheet name="NF3算定用" sheetId="6" r:id="rId6"/>
  </sheets>
  <definedNames>
    <definedName name="_xlnm.Print_Area" localSheetId="2">'HFC算定用'!$A$1:$J$54</definedName>
    <definedName name="_xlnm.Print_Area" localSheetId="5">'NF3算定用'!$A$1:$J$12</definedName>
    <definedName name="_xlnm.Print_Area" localSheetId="3">'PFC算定用'!$A$1:$J$33</definedName>
    <definedName name="_xlnm.Print_Area" localSheetId="4">'SF6算定用'!$A$1:$J$17</definedName>
    <definedName name="_xlnm.Print_Area" localSheetId="1">'エネルギー使用量（原油換算用）'!$A$1:$H$38</definedName>
    <definedName name="_xlnm.Print_Area" localSheetId="0">'条例判定フロー（2030年目標）'!$A$1:$K$52</definedName>
  </definedNames>
  <calcPr fullCalcOnLoad="1"/>
</workbook>
</file>

<file path=xl/sharedStrings.xml><?xml version="1.0" encoding="utf-8"?>
<sst xmlns="http://schemas.openxmlformats.org/spreadsheetml/2006/main" count="344" uniqueCount="163">
  <si>
    <t>活動の区分</t>
  </si>
  <si>
    <t>単位</t>
  </si>
  <si>
    <t>原油換算係数</t>
  </si>
  <si>
    <t>単位
発熱量</t>
  </si>
  <si>
    <t>排出係数</t>
  </si>
  <si>
    <t>排出量</t>
  </si>
  <si>
    <t>温暖化
係数</t>
  </si>
  <si>
    <t>小分類</t>
  </si>
  <si>
    <t>名称</t>
  </si>
  <si>
    <t>燃料の使用</t>
  </si>
  <si>
    <t>燃料使用量</t>
  </si>
  <si>
    <t>原油(コンデンセートを除く。)</t>
  </si>
  <si>
    <t>原油のうちコンデンセート(NGL)</t>
  </si>
  <si>
    <t/>
  </si>
  <si>
    <t>揮発油（ガソリン）</t>
  </si>
  <si>
    <t>ナフサ</t>
  </si>
  <si>
    <t>灯油</t>
  </si>
  <si>
    <t>軽油</t>
  </si>
  <si>
    <t>Ａ重油</t>
  </si>
  <si>
    <t>Ｂ・Ｃ重油</t>
  </si>
  <si>
    <t>石油アスファルト</t>
  </si>
  <si>
    <t>石油コークス</t>
  </si>
  <si>
    <t>液化石油ガス(ＬＰＧ)</t>
  </si>
  <si>
    <t>石油系炭化水素ガス</t>
  </si>
  <si>
    <t>Nm3</t>
  </si>
  <si>
    <t>液化天然ガス（ＬＮＧ）</t>
  </si>
  <si>
    <t>その他可燃性天然ガス</t>
  </si>
  <si>
    <t>原料炭</t>
  </si>
  <si>
    <t>一般炭</t>
  </si>
  <si>
    <t>無煙炭</t>
  </si>
  <si>
    <t>石炭コークス</t>
  </si>
  <si>
    <t>コールタール</t>
  </si>
  <si>
    <t>コークス炉ガス</t>
  </si>
  <si>
    <t>高炉ガス</t>
  </si>
  <si>
    <t>転炉ガス</t>
  </si>
  <si>
    <t>都市ガス(13A)</t>
  </si>
  <si>
    <t>他人から供給された熱の使用</t>
  </si>
  <si>
    <t>熱使用量</t>
  </si>
  <si>
    <t>産業用蒸気</t>
  </si>
  <si>
    <t>MJ</t>
  </si>
  <si>
    <t>産業用以外の蒸気</t>
  </si>
  <si>
    <t>温水</t>
  </si>
  <si>
    <t>冷水</t>
  </si>
  <si>
    <t>他人から供給された電気の使用</t>
  </si>
  <si>
    <t>kWh</t>
  </si>
  <si>
    <t>夜間買電</t>
  </si>
  <si>
    <t>買電</t>
  </si>
  <si>
    <t>合計</t>
  </si>
  <si>
    <t>HFCの種類に応じた係数を入力してください</t>
  </si>
  <si>
    <t>↓</t>
  </si>
  <si>
    <t>活動の区分</t>
  </si>
  <si>
    <t>クロロジフルオロメタン(HCFC-22)の製造</t>
  </si>
  <si>
    <t>HCFC-22製造量</t>
  </si>
  <si>
    <t>HCFC-22製造により生成したHFC-23の回収・適正処理量</t>
  </si>
  <si>
    <t>ハイドロフルオロカーボン（HFC）の製造</t>
  </si>
  <si>
    <t>HFC製造量</t>
  </si>
  <si>
    <t>家庭用電気冷蔵庫等HFC封入製品の製造におけるHFCの封入</t>
  </si>
  <si>
    <t>家庭用電気冷蔵庫</t>
  </si>
  <si>
    <t>製造時のHFC使用量</t>
  </si>
  <si>
    <t>家庭用エアコンディショナー</t>
  </si>
  <si>
    <t>業務用冷凍空気調和機器（自動販売機を除く。）</t>
  </si>
  <si>
    <t>自動販売機</t>
  </si>
  <si>
    <t>製造台数</t>
  </si>
  <si>
    <t>台</t>
  </si>
  <si>
    <t>自動車用エアコンディショナー</t>
  </si>
  <si>
    <t>業務用冷凍空気調和機器の使用開始におけるHFCの封入</t>
  </si>
  <si>
    <t>機器使用開始時の使用量</t>
  </si>
  <si>
    <t>業務用冷凍空気調和機器の整備におけるHFCの回収及び封入</t>
  </si>
  <si>
    <t>回収時残存量－回収・適正処理量</t>
  </si>
  <si>
    <t>HCF再封入時使用量</t>
  </si>
  <si>
    <t>回収時残存量－回収・適正処理量</t>
  </si>
  <si>
    <t>HCF再封入台数</t>
  </si>
  <si>
    <t>家庭用電気冷蔵庫等HFC封入製品の廃棄におけるHFCの回収</t>
  </si>
  <si>
    <t>家庭用冷蔵庫</t>
  </si>
  <si>
    <t>プラスチック製造における発泡剤としてのHFCの使用</t>
  </si>
  <si>
    <t>ポリエチレンフォーム製造時の使用量</t>
  </si>
  <si>
    <t>押出法ポリスチレンフォーム製造時の使用量</t>
  </si>
  <si>
    <t>ウレタンフォーム製造時の使用量</t>
  </si>
  <si>
    <t>噴霧器及び消火剤の製造におけるHFCの封入</t>
  </si>
  <si>
    <t>噴霧器製造時の使用量</t>
  </si>
  <si>
    <t>消火剤製造時の使用量</t>
  </si>
  <si>
    <t>噴霧器の使用</t>
  </si>
  <si>
    <t>製品の使用に伴う排出量</t>
  </si>
  <si>
    <t>半導体素子等の加工工程でのドライエッチング等におけるHFCの使用</t>
  </si>
  <si>
    <t>HCF使用量</t>
  </si>
  <si>
    <t>HCF回収・適正処理量</t>
  </si>
  <si>
    <t>溶剤等の用途へのHFCの使用</t>
  </si>
  <si>
    <t>HCF使用量－回収・適正処理量</t>
  </si>
  <si>
    <t>備考</t>
  </si>
  <si>
    <t>アルミニウムの製造</t>
  </si>
  <si>
    <t>PFC-14</t>
  </si>
  <si>
    <t>アルミニウム製造量</t>
  </si>
  <si>
    <t>PFC-116</t>
  </si>
  <si>
    <t>PFCの製造</t>
  </si>
  <si>
    <t>PFC</t>
  </si>
  <si>
    <t>生産量</t>
  </si>
  <si>
    <t>半導体素子等の加工工程でのドライエッチング等におけるPFCの使用</t>
  </si>
  <si>
    <t>PFC-14（CF4）</t>
  </si>
  <si>
    <t>使用量</t>
  </si>
  <si>
    <t>回収・適正処理量</t>
  </si>
  <si>
    <t>PFC-116（C2F6）</t>
  </si>
  <si>
    <t>PFC-116使用量</t>
  </si>
  <si>
    <t>PFC-116回収・適正処理量</t>
  </si>
  <si>
    <t>PFC-116使用時に副生したPFC-14の回収・適正処理量</t>
  </si>
  <si>
    <t>PFC-218（C3F8)</t>
  </si>
  <si>
    <t>PFC-218使用量</t>
  </si>
  <si>
    <t>PFC-218回収・適正処理量</t>
  </si>
  <si>
    <t>PFC-218使用時に副生したPFC-14の回収・適正処理量</t>
  </si>
  <si>
    <t>PFC-c318（c-C4F8）</t>
  </si>
  <si>
    <t>溶剤等の用途へのPFCの使用</t>
  </si>
  <si>
    <t>使用量－回収・適正処理量</t>
  </si>
  <si>
    <t>活動の区分</t>
  </si>
  <si>
    <t>マグネシウム合金の鋳造</t>
  </si>
  <si>
    <t>マグネシウム合金の鋳造によるSF6使用量</t>
  </si>
  <si>
    <t>変圧器等電気機械器具の製造及び使用の開始におけるSF6の封入</t>
  </si>
  <si>
    <t>機器製造・使用開始時の使用量</t>
  </si>
  <si>
    <t>変圧器等電気機械器具の使用</t>
  </si>
  <si>
    <t>機器使用開始時に封入されていた量</t>
  </si>
  <si>
    <t>％</t>
  </si>
  <si>
    <t>-</t>
  </si>
  <si>
    <t>変圧器等電気機械器具の点検におけるSF6の回収</t>
  </si>
  <si>
    <t>機器点検時の残存量－回収・適正処理量</t>
  </si>
  <si>
    <t>変圧器等電気機械器具の廃棄におけるSF6の回収</t>
  </si>
  <si>
    <t>半導体素子等の加工工程でのドライエッチング等におけるSF6の使用</t>
  </si>
  <si>
    <t>黄色セル</t>
  </si>
  <si>
    <t>に数値を入力してください。</t>
  </si>
  <si>
    <t>PFCの種類に応じた係数を入力してください</t>
  </si>
  <si>
    <t>判定結果：</t>
  </si>
  <si>
    <r>
      <t>六ふっ化硫黄（SF</t>
    </r>
    <r>
      <rPr>
        <vertAlign val="subscript"/>
        <sz val="9"/>
        <rFont val="ＭＳ 明朝"/>
        <family val="1"/>
      </rPr>
      <t>6</t>
    </r>
    <r>
      <rPr>
        <sz val="9"/>
        <rFont val="ＭＳ 明朝"/>
        <family val="1"/>
      </rPr>
      <t>）の製造</t>
    </r>
  </si>
  <si>
    <r>
      <t>六ふっ化硫黄（SF</t>
    </r>
    <r>
      <rPr>
        <vertAlign val="subscript"/>
        <sz val="9"/>
        <rFont val="ＭＳ 明朝"/>
        <family val="1"/>
      </rPr>
      <t>6</t>
    </r>
    <r>
      <rPr>
        <sz val="9"/>
        <rFont val="ＭＳ 明朝"/>
        <family val="1"/>
      </rPr>
      <t>）の製造量</t>
    </r>
  </si>
  <si>
    <r>
      <t>三ふっ化窒素（NF</t>
    </r>
    <r>
      <rPr>
        <vertAlign val="subscript"/>
        <sz val="9"/>
        <rFont val="ＭＳ 明朝"/>
        <family val="1"/>
      </rPr>
      <t>3</t>
    </r>
    <r>
      <rPr>
        <sz val="9"/>
        <rFont val="ＭＳ 明朝"/>
        <family val="1"/>
      </rPr>
      <t>）の製造</t>
    </r>
  </si>
  <si>
    <t>製造量×単位製造量当たりの排出量</t>
  </si>
  <si>
    <t>使用量×単位使用量当たりの排出量－回収・適正処理量</t>
  </si>
  <si>
    <t>－</t>
  </si>
  <si>
    <t>半導体
（リモートプラズマ）</t>
  </si>
  <si>
    <t>半導体
（リモートプラズマ以外）</t>
  </si>
  <si>
    <t>液晶デバイス
（リモートプラズマ）</t>
  </si>
  <si>
    <t>液晶デバイス
（リモートプラズマ以外）</t>
  </si>
  <si>
    <t>使用期間の1年間に対する比率</t>
  </si>
  <si>
    <t>使用量</t>
  </si>
  <si>
    <t>回収・適正処理量</t>
  </si>
  <si>
    <t>機器廃棄時残存量－回収・適正処理量</t>
  </si>
  <si>
    <t>半導体素子等の加工工程でのドライエッチング等におけるNF3の使用</t>
  </si>
  <si>
    <t>使用量</t>
  </si>
  <si>
    <t>原油換算量（kL）</t>
  </si>
  <si>
    <t>別シートで年間のエネルギー使用量（原油換算）を確認して下さい。</t>
  </si>
  <si>
    <t>また、ハイドロフルオロカーボン等の排出量を確認して下さい。</t>
  </si>
  <si>
    <t>使用量
（Ａ）</t>
  </si>
  <si>
    <r>
      <t>排出量（t-CO</t>
    </r>
    <r>
      <rPr>
        <vertAlign val="subscript"/>
        <sz val="9"/>
        <rFont val="ＭＳ 明朝"/>
        <family val="1"/>
      </rPr>
      <t>2</t>
    </r>
    <r>
      <rPr>
        <sz val="9"/>
        <rFont val="ＭＳ 明朝"/>
        <family val="1"/>
      </rPr>
      <t>）</t>
    </r>
  </si>
  <si>
    <r>
      <t xml:space="preserve"> NF</t>
    </r>
    <r>
      <rPr>
        <vertAlign val="subscript"/>
        <sz val="12"/>
        <rFont val="ＭＳ 明朝"/>
        <family val="1"/>
      </rPr>
      <t>3</t>
    </r>
    <r>
      <rPr>
        <sz val="12"/>
        <rFont val="ＭＳ 明朝"/>
        <family val="1"/>
      </rPr>
      <t>の二酸化炭素換算表</t>
    </r>
  </si>
  <si>
    <r>
      <t xml:space="preserve"> SF</t>
    </r>
    <r>
      <rPr>
        <vertAlign val="subscript"/>
        <sz val="12"/>
        <rFont val="ＭＳ 明朝"/>
        <family val="1"/>
      </rPr>
      <t>6</t>
    </r>
    <r>
      <rPr>
        <sz val="12"/>
        <rFont val="ＭＳ 明朝"/>
        <family val="1"/>
      </rPr>
      <t>の二酸化炭素換算表</t>
    </r>
  </si>
  <si>
    <t xml:space="preserve"> PFCの二酸化炭素換算表</t>
  </si>
  <si>
    <t xml:space="preserve"> HFCの二酸化炭素換算表</t>
  </si>
  <si>
    <t>L（㍑）</t>
  </si>
  <si>
    <t>kg（㌕）</t>
  </si>
  <si>
    <t>ｔ（㌧）</t>
  </si>
  <si>
    <t>電気事業者</t>
  </si>
  <si>
    <t>上記以外の買電</t>
  </si>
  <si>
    <t>昼間買電</t>
  </si>
  <si>
    <t>桃色セル</t>
  </si>
  <si>
    <t>2030年度目標にかかる特定物質排出抑制計画・措置結果報告対象フロー</t>
  </si>
  <si>
    <t xml:space="preserve"> エネルギー使用量（化石燃料、化石燃料由来の熱および電気）の原油換算表</t>
  </si>
  <si>
    <t>※　エネルギーは化石燃料および化石燃料由来の熱・電気で対象事業者を算定します。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</si>
</sst>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_ "/>
    <numFmt numFmtId="178" formatCode="#,##0.0_ "/>
    <numFmt numFmtId="179" formatCode="0.0000_);[Red]\(0.0000\)"/>
    <numFmt numFmtId="180" formatCode="#,##0_ "/>
    <numFmt numFmtId="181" formatCode="0.0_);[Red]\(0.0\)"/>
    <numFmt numFmtId="182" formatCode="0.00000_ "/>
    <numFmt numFmtId="183" formatCode="#,##0.0000_ "/>
    <numFmt numFmtId="184" formatCode="0.0_ "/>
    <numFmt numFmtId="185" formatCode="#,##0_);[Red]\(#,##0\)"/>
  </numFmts>
  <fonts count="56">
    <font>
      <sz val="11"/>
      <name val="ＭＳ Ｐゴシック"/>
      <family val="3"/>
    </font>
    <font>
      <sz val="12"/>
      <name val="ＭＳ 明朝"/>
      <family val="1"/>
    </font>
    <font>
      <sz val="6"/>
      <name val="ＭＳ Ｐゴシック"/>
      <family val="3"/>
    </font>
    <font>
      <sz val="9"/>
      <name val="ＭＳ 明朝"/>
      <family val="1"/>
    </font>
    <font>
      <vertAlign val="subscript"/>
      <sz val="12"/>
      <name val="ＭＳ 明朝"/>
      <family val="1"/>
    </font>
    <font>
      <sz val="8"/>
      <name val="ＭＳ 明朝"/>
      <family val="1"/>
    </font>
    <font>
      <sz val="11"/>
      <color indexed="8"/>
      <name val="ＭＳ 明朝"/>
      <family val="1"/>
    </font>
    <font>
      <sz val="11"/>
      <color indexed="8"/>
      <name val="ＭＳ Ｐゴシック"/>
      <family val="3"/>
    </font>
    <font>
      <sz val="11"/>
      <name val="ＭＳ 明朝"/>
      <family val="1"/>
    </font>
    <font>
      <sz val="9"/>
      <color indexed="8"/>
      <name val="ＭＳ 明朝"/>
      <family val="1"/>
    </font>
    <font>
      <sz val="11"/>
      <color indexed="9"/>
      <name val="ＭＳ 明朝"/>
      <family val="1"/>
    </font>
    <font>
      <vertAlign val="subscript"/>
      <sz val="9"/>
      <name val="ＭＳ 明朝"/>
      <family val="1"/>
    </font>
    <font>
      <sz val="9"/>
      <color indexed="10"/>
      <name val="ＭＳ 明朝"/>
      <family val="1"/>
    </font>
    <font>
      <sz val="9"/>
      <color indexed="9"/>
      <name val="ＭＳ 明朝"/>
      <family val="1"/>
    </font>
    <font>
      <b/>
      <sz val="11"/>
      <color indexed="10"/>
      <name val="ＭＳ 明朝"/>
      <family val="1"/>
    </font>
    <font>
      <b/>
      <sz val="12"/>
      <color indexed="10"/>
      <name val="ＭＳ 明朝"/>
      <family val="1"/>
    </font>
    <font>
      <b/>
      <sz val="9"/>
      <name val="ＭＳ 明朝"/>
      <family val="1"/>
    </font>
    <font>
      <sz val="10"/>
      <color indexed="8"/>
      <name val="ＭＳ 明朝"/>
      <family val="1"/>
    </font>
    <font>
      <sz val="11"/>
      <color indexed="10"/>
      <name val="ＭＳ 明朝"/>
      <family val="1"/>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style="medium">
        <color rgb="FFFF0000"/>
      </left>
      <right style="medium">
        <color rgb="FFFF0000"/>
      </right>
      <top style="medium">
        <color rgb="FFFF0000"/>
      </top>
      <bottom style="medium">
        <color rgb="FFFF0000"/>
      </bottom>
    </border>
    <border>
      <left>
        <color indexed="63"/>
      </left>
      <right style="medium">
        <color rgb="FFFF0000"/>
      </right>
      <top style="thin"/>
      <bottom>
        <color indexed="63"/>
      </bottom>
    </border>
    <border>
      <left style="thin"/>
      <right style="thin"/>
      <top style="thin"/>
      <bottom style="medium">
        <color rgb="FFFF0000"/>
      </bottom>
    </border>
    <border>
      <left style="medium">
        <color rgb="FFFF0000"/>
      </left>
      <right>
        <color indexed="63"/>
      </right>
      <top>
        <color indexed="63"/>
      </top>
      <bottom>
        <color indexed="63"/>
      </bottom>
    </border>
    <border>
      <left>
        <color indexed="63"/>
      </left>
      <right>
        <color indexed="63"/>
      </right>
      <top style="medium">
        <color rgb="FFFF0000"/>
      </top>
      <bottom>
        <color indexed="63"/>
      </bottom>
    </border>
    <border>
      <left>
        <color indexed="63"/>
      </left>
      <right>
        <color indexed="63"/>
      </right>
      <top style="thin"/>
      <bottom style="medium"/>
    </border>
    <border>
      <left>
        <color indexed="63"/>
      </left>
      <right style="medium">
        <color rgb="FFFF0000"/>
      </right>
      <top style="thin"/>
      <bottom style="medium"/>
    </border>
    <border>
      <left style="medium">
        <color rgb="FFFF0000"/>
      </left>
      <right>
        <color indexed="63"/>
      </right>
      <top style="medium">
        <color rgb="FFFF0000"/>
      </top>
      <bottom style="medium">
        <color rgb="FFFF0000"/>
      </bottom>
    </border>
    <border>
      <left style="medium">
        <color rgb="FFFF0000"/>
      </left>
      <right>
        <color indexed="63"/>
      </right>
      <top>
        <color indexed="63"/>
      </top>
      <bottom style="medium">
        <color rgb="FFFF0000"/>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color rgb="FFFF0000"/>
      </top>
      <bottom style="medium"/>
    </border>
    <border>
      <left style="thin"/>
      <right>
        <color indexed="63"/>
      </right>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style="thin"/>
      <top style="thin"/>
      <bottom>
        <color indexed="63"/>
      </bottom>
    </border>
    <border>
      <left style="hair"/>
      <right style="thin"/>
      <top>
        <color indexed="63"/>
      </top>
      <bottom style="thin"/>
    </border>
    <border>
      <left style="hair"/>
      <right style="thin"/>
      <top>
        <color indexed="63"/>
      </top>
      <bottom>
        <color indexed="63"/>
      </bottom>
    </border>
    <border>
      <left style="thin"/>
      <right style="thin"/>
      <top>
        <color indexed="63"/>
      </top>
      <bottom style="medium">
        <color rgb="FFFF0000"/>
      </bottom>
    </border>
    <border>
      <left style="thin"/>
      <right>
        <color indexed="63"/>
      </right>
      <top style="thin"/>
      <bottom style="thin"/>
    </border>
    <border>
      <left style="thin"/>
      <right>
        <color indexed="63"/>
      </right>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7" fillId="0" borderId="0">
      <alignment/>
      <protection/>
    </xf>
    <xf numFmtId="0" fontId="54" fillId="32" borderId="0" applyNumberFormat="0" applyBorder="0" applyAlignment="0" applyProtection="0"/>
  </cellStyleXfs>
  <cellXfs count="169">
    <xf numFmtId="0" fontId="0" fillId="0" borderId="0" xfId="0" applyAlignment="1">
      <alignment vertical="center"/>
    </xf>
    <xf numFmtId="49" fontId="1" fillId="0" borderId="0" xfId="0" applyNumberFormat="1" applyFont="1" applyAlignment="1" applyProtection="1">
      <alignment vertical="center"/>
      <protection/>
    </xf>
    <xf numFmtId="49" fontId="3" fillId="0" borderId="0" xfId="0" applyNumberFormat="1" applyFont="1" applyFill="1" applyBorder="1" applyAlignment="1" applyProtection="1">
      <alignment vertical="center"/>
      <protection/>
    </xf>
    <xf numFmtId="49" fontId="3" fillId="0" borderId="0" xfId="0" applyNumberFormat="1" applyFont="1" applyAlignment="1" applyProtection="1">
      <alignment vertical="center"/>
      <protection/>
    </xf>
    <xf numFmtId="0" fontId="3" fillId="0" borderId="0" xfId="0" applyNumberFormat="1" applyFont="1" applyAlignment="1" applyProtection="1">
      <alignment vertical="center"/>
      <protection/>
    </xf>
    <xf numFmtId="49" fontId="3" fillId="33" borderId="10" xfId="0" applyNumberFormat="1" applyFont="1" applyFill="1" applyBorder="1" applyAlignment="1" applyProtection="1">
      <alignment horizontal="center" vertical="center"/>
      <protection/>
    </xf>
    <xf numFmtId="49" fontId="3" fillId="33" borderId="11" xfId="0" applyNumberFormat="1" applyFont="1" applyFill="1" applyBorder="1" applyAlignment="1" applyProtection="1">
      <alignment horizontal="center" vertical="center"/>
      <protection/>
    </xf>
    <xf numFmtId="49" fontId="3" fillId="33" borderId="12" xfId="0" applyNumberFormat="1" applyFont="1" applyFill="1" applyBorder="1" applyAlignment="1" applyProtection="1">
      <alignment horizontal="center" vertical="center"/>
      <protection/>
    </xf>
    <xf numFmtId="49" fontId="6" fillId="0" borderId="13" xfId="60" applyNumberFormat="1" applyFont="1" applyFill="1" applyBorder="1" applyAlignment="1" applyProtection="1">
      <alignment horizontal="left" vertical="center" shrinkToFit="1"/>
      <protection/>
    </xf>
    <xf numFmtId="49" fontId="8" fillId="0" borderId="14" xfId="0" applyNumberFormat="1" applyFont="1" applyFill="1" applyBorder="1" applyAlignment="1" applyProtection="1">
      <alignment vertical="center" shrinkToFit="1"/>
      <protection/>
    </xf>
    <xf numFmtId="0" fontId="9" fillId="0" borderId="12" xfId="60" applyFont="1" applyFill="1" applyBorder="1" applyAlignment="1" applyProtection="1">
      <alignment horizontal="left" vertical="center" wrapText="1" shrinkToFit="1"/>
      <protection/>
    </xf>
    <xf numFmtId="0" fontId="9" fillId="0" borderId="10" xfId="60" applyFont="1" applyFill="1" applyBorder="1" applyAlignment="1" applyProtection="1">
      <alignment horizontal="left" vertical="center" wrapText="1"/>
      <protection/>
    </xf>
    <xf numFmtId="177" fontId="3" fillId="33" borderId="10" xfId="0" applyNumberFormat="1" applyFont="1" applyFill="1" applyBorder="1" applyAlignment="1" applyProtection="1">
      <alignment vertical="center" shrinkToFit="1"/>
      <protection/>
    </xf>
    <xf numFmtId="178" fontId="3" fillId="33" borderId="10" xfId="0" applyNumberFormat="1" applyFont="1" applyFill="1" applyBorder="1" applyAlignment="1" applyProtection="1">
      <alignment vertical="center" shrinkToFit="1"/>
      <protection hidden="1"/>
    </xf>
    <xf numFmtId="0" fontId="3" fillId="33" borderId="10" xfId="0" applyNumberFormat="1" applyFont="1" applyFill="1" applyBorder="1" applyAlignment="1" applyProtection="1">
      <alignment vertical="center" shrinkToFit="1"/>
      <protection/>
    </xf>
    <xf numFmtId="0" fontId="3" fillId="0" borderId="0" xfId="0" applyNumberFormat="1" applyFont="1" applyFill="1" applyAlignment="1" applyProtection="1">
      <alignment horizontal="right" vertical="center"/>
      <protection/>
    </xf>
    <xf numFmtId="49" fontId="3" fillId="0" borderId="0" xfId="0" applyNumberFormat="1" applyFont="1" applyFill="1" applyAlignment="1" applyProtection="1">
      <alignment vertical="center"/>
      <protection/>
    </xf>
    <xf numFmtId="182" fontId="3" fillId="0" borderId="0" xfId="0" applyNumberFormat="1" applyFont="1" applyFill="1" applyAlignment="1" applyProtection="1">
      <alignment vertical="center"/>
      <protection/>
    </xf>
    <xf numFmtId="49" fontId="10" fillId="0" borderId="15" xfId="60" applyNumberFormat="1" applyFont="1" applyFill="1" applyBorder="1" applyAlignment="1" applyProtection="1">
      <alignment horizontal="left" vertical="center" shrinkToFit="1"/>
      <protection/>
    </xf>
    <xf numFmtId="49" fontId="10" fillId="0" borderId="14" xfId="0" applyNumberFormat="1" applyFont="1" applyFill="1" applyBorder="1" applyAlignment="1" applyProtection="1">
      <alignment vertical="center" shrinkToFit="1"/>
      <protection/>
    </xf>
    <xf numFmtId="0" fontId="9" fillId="0" borderId="12" xfId="60" applyFont="1" applyFill="1" applyBorder="1" applyAlignment="1" applyProtection="1">
      <alignment horizontal="left" vertical="center" wrapText="1"/>
      <protection/>
    </xf>
    <xf numFmtId="49" fontId="8" fillId="0" borderId="15" xfId="60" applyNumberFormat="1" applyFont="1" applyFill="1" applyBorder="1" applyAlignment="1" applyProtection="1">
      <alignment horizontal="left" vertical="center" shrinkToFit="1"/>
      <protection/>
    </xf>
    <xf numFmtId="49" fontId="8" fillId="0" borderId="16" xfId="0" applyNumberFormat="1" applyFont="1" applyFill="1" applyBorder="1" applyAlignment="1" applyProtection="1">
      <alignment vertical="center" shrinkToFit="1"/>
      <protection/>
    </xf>
    <xf numFmtId="49" fontId="10" fillId="0" borderId="17" xfId="0" applyNumberFormat="1" applyFont="1" applyFill="1" applyBorder="1" applyAlignment="1" applyProtection="1">
      <alignment vertical="center" shrinkToFit="1"/>
      <protection/>
    </xf>
    <xf numFmtId="49" fontId="8" fillId="0" borderId="12" xfId="0" applyNumberFormat="1" applyFont="1" applyFill="1" applyBorder="1" applyAlignment="1" applyProtection="1">
      <alignment vertical="center" shrinkToFit="1"/>
      <protection/>
    </xf>
    <xf numFmtId="0" fontId="3" fillId="0" borderId="0" xfId="0" applyNumberFormat="1" applyFont="1" applyAlignment="1" applyProtection="1">
      <alignment horizontal="right" vertical="center"/>
      <protection/>
    </xf>
    <xf numFmtId="0" fontId="3" fillId="0" borderId="0" xfId="0" applyNumberFormat="1" applyFont="1" applyFill="1" applyAlignment="1" applyProtection="1">
      <alignment horizontal="right" vertical="center" shrinkToFit="1"/>
      <protection/>
    </xf>
    <xf numFmtId="0" fontId="12" fillId="0" borderId="0" xfId="0" applyNumberFormat="1" applyFont="1" applyAlignment="1" applyProtection="1">
      <alignment vertical="center"/>
      <protection/>
    </xf>
    <xf numFmtId="0" fontId="3"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horizontal="center" vertical="center"/>
      <protection/>
    </xf>
    <xf numFmtId="49" fontId="3" fillId="0" borderId="13" xfId="60" applyNumberFormat="1" applyFont="1" applyFill="1" applyBorder="1" applyAlignment="1" applyProtection="1">
      <alignment horizontal="left" vertical="center" wrapText="1"/>
      <protection/>
    </xf>
    <xf numFmtId="0" fontId="3" fillId="0" borderId="12" xfId="60" applyFont="1" applyFill="1" applyBorder="1" applyAlignment="1" applyProtection="1">
      <alignment horizontal="left" vertical="center" wrapText="1"/>
      <protection/>
    </xf>
    <xf numFmtId="0" fontId="3" fillId="33" borderId="10" xfId="0" applyNumberFormat="1" applyFont="1" applyFill="1" applyBorder="1" applyAlignment="1" applyProtection="1">
      <alignment vertical="center" shrinkToFit="1"/>
      <protection locked="0"/>
    </xf>
    <xf numFmtId="49" fontId="3" fillId="0" borderId="18" xfId="60" applyNumberFormat="1" applyFont="1" applyFill="1" applyBorder="1" applyAlignment="1" applyProtection="1">
      <alignment horizontal="left" vertical="center" wrapText="1"/>
      <protection/>
    </xf>
    <xf numFmtId="49" fontId="3" fillId="0" borderId="10" xfId="6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vertical="center"/>
      <protection/>
    </xf>
    <xf numFmtId="0" fontId="3" fillId="33" borderId="10" xfId="0" applyNumberFormat="1" applyFont="1" applyFill="1" applyBorder="1" applyAlignment="1" applyProtection="1">
      <alignment horizontal="right" vertical="center" shrinkToFit="1"/>
      <protection/>
    </xf>
    <xf numFmtId="49" fontId="3" fillId="0" borderId="10" xfId="0" applyNumberFormat="1" applyFont="1" applyFill="1" applyBorder="1" applyAlignment="1" applyProtection="1">
      <alignment vertical="center" shrinkToFit="1"/>
      <protection/>
    </xf>
    <xf numFmtId="49" fontId="3" fillId="0" borderId="10" xfId="0" applyNumberFormat="1" applyFont="1" applyFill="1" applyBorder="1" applyAlignment="1" applyProtection="1">
      <alignment vertical="center" wrapText="1" shrinkToFit="1"/>
      <protection/>
    </xf>
    <xf numFmtId="0" fontId="3" fillId="0" borderId="10" xfId="0" applyFont="1" applyBorder="1" applyAlignment="1">
      <alignment vertical="center"/>
    </xf>
    <xf numFmtId="0" fontId="3" fillId="0" borderId="10" xfId="60" applyFont="1" applyFill="1" applyBorder="1" applyAlignment="1" applyProtection="1">
      <alignment horizontal="left" vertical="center" wrapText="1"/>
      <protection/>
    </xf>
    <xf numFmtId="49" fontId="3" fillId="0" borderId="13" xfId="0" applyNumberFormat="1" applyFont="1" applyFill="1" applyBorder="1" applyAlignment="1" applyProtection="1">
      <alignment vertical="center" shrinkToFit="1"/>
      <protection/>
    </xf>
    <xf numFmtId="0" fontId="3" fillId="0" borderId="13" xfId="0" applyFont="1" applyBorder="1" applyAlignment="1">
      <alignment vertical="center"/>
    </xf>
    <xf numFmtId="0" fontId="3" fillId="0" borderId="16" xfId="60" applyFont="1" applyFill="1" applyBorder="1" applyAlignment="1" applyProtection="1">
      <alignment horizontal="left" vertical="center" wrapText="1"/>
      <protection/>
    </xf>
    <xf numFmtId="0" fontId="3" fillId="0" borderId="12" xfId="60" applyFont="1" applyFill="1" applyBorder="1" applyAlignment="1" applyProtection="1">
      <alignment horizontal="left" vertical="center" shrinkToFit="1"/>
      <protection/>
    </xf>
    <xf numFmtId="0" fontId="3" fillId="0" borderId="10" xfId="60" applyFont="1" applyFill="1" applyBorder="1" applyAlignment="1" applyProtection="1">
      <alignment horizontal="left" vertical="center" shrinkToFit="1"/>
      <protection/>
    </xf>
    <xf numFmtId="49" fontId="3" fillId="0" borderId="18" xfId="0" applyNumberFormat="1" applyFont="1" applyFill="1" applyBorder="1" applyAlignment="1" applyProtection="1">
      <alignment vertical="center" shrinkToFit="1"/>
      <protection/>
    </xf>
    <xf numFmtId="0" fontId="3" fillId="0" borderId="18" xfId="60" applyFont="1" applyFill="1" applyBorder="1" applyAlignment="1" applyProtection="1">
      <alignment horizontal="left" vertical="center" wrapText="1"/>
      <protection/>
    </xf>
    <xf numFmtId="0" fontId="1" fillId="0" borderId="0" xfId="0" applyNumberFormat="1" applyFont="1" applyAlignment="1" applyProtection="1">
      <alignment vertical="center"/>
      <protection/>
    </xf>
    <xf numFmtId="49" fontId="3" fillId="0" borderId="12" xfId="0" applyNumberFormat="1" applyFont="1" applyFill="1" applyBorder="1" applyAlignment="1" applyProtection="1">
      <alignment vertical="center"/>
      <protection/>
    </xf>
    <xf numFmtId="184" fontId="3" fillId="33" borderId="10" xfId="0" applyNumberFormat="1" applyFont="1" applyFill="1" applyBorder="1" applyAlignment="1">
      <alignment vertical="center"/>
    </xf>
    <xf numFmtId="180" fontId="3" fillId="33" borderId="10" xfId="0" applyNumberFormat="1" applyFont="1" applyFill="1" applyBorder="1" applyAlignment="1" applyProtection="1">
      <alignment horizontal="right" vertical="center" shrinkToFit="1"/>
      <protection/>
    </xf>
    <xf numFmtId="49" fontId="13" fillId="0" borderId="18" xfId="60" applyNumberFormat="1" applyFont="1" applyFill="1" applyBorder="1" applyAlignment="1" applyProtection="1">
      <alignment horizontal="left" vertical="center" wrapText="1"/>
      <protection/>
    </xf>
    <xf numFmtId="184" fontId="3" fillId="33" borderId="10" xfId="0" applyNumberFormat="1" applyFont="1" applyFill="1" applyBorder="1" applyAlignment="1">
      <alignment horizontal="right" vertical="center"/>
    </xf>
    <xf numFmtId="49" fontId="3" fillId="0" borderId="0" xfId="0" applyNumberFormat="1" applyFont="1" applyAlignment="1" applyProtection="1">
      <alignment vertical="center" shrinkToFit="1"/>
      <protection/>
    </xf>
    <xf numFmtId="178" fontId="3" fillId="0" borderId="19" xfId="0" applyNumberFormat="1" applyFont="1" applyFill="1" applyBorder="1" applyAlignment="1" applyProtection="1">
      <alignment vertical="center" shrinkToFit="1"/>
      <protection hidden="1"/>
    </xf>
    <xf numFmtId="0" fontId="3" fillId="0" borderId="0" xfId="0" applyNumberFormat="1" applyFont="1" applyFill="1" applyBorder="1" applyAlignment="1" applyProtection="1">
      <alignment horizontal="right" vertical="center"/>
      <protection/>
    </xf>
    <xf numFmtId="178" fontId="3" fillId="0" borderId="0" xfId="0" applyNumberFormat="1" applyFont="1" applyFill="1" applyBorder="1" applyAlignment="1" applyProtection="1">
      <alignment vertical="center" shrinkToFit="1"/>
      <protection hidden="1"/>
    </xf>
    <xf numFmtId="49" fontId="15" fillId="0" borderId="0" xfId="0" applyNumberFormat="1" applyFont="1" applyAlignment="1" applyProtection="1">
      <alignment horizontal="right" vertical="center"/>
      <protection/>
    </xf>
    <xf numFmtId="49" fontId="16" fillId="0" borderId="0" xfId="0" applyNumberFormat="1" applyFont="1" applyAlignment="1" applyProtection="1">
      <alignment horizontal="left" vertical="center"/>
      <protection/>
    </xf>
    <xf numFmtId="180" fontId="3" fillId="33" borderId="10" xfId="0" applyNumberFormat="1" applyFont="1" applyFill="1" applyBorder="1" applyAlignment="1" applyProtection="1">
      <alignment horizontal="right" vertical="center" shrinkToFit="1"/>
      <protection hidden="1"/>
    </xf>
    <xf numFmtId="180" fontId="3" fillId="33" borderId="10" xfId="0" applyNumberFormat="1" applyFont="1" applyFill="1" applyBorder="1" applyAlignment="1" applyProtection="1">
      <alignment vertical="center" shrinkToFit="1"/>
      <protection hidden="1"/>
    </xf>
    <xf numFmtId="0" fontId="3" fillId="0" borderId="10" xfId="0" applyFont="1" applyBorder="1" applyAlignment="1">
      <alignment vertical="center" wrapText="1"/>
    </xf>
    <xf numFmtId="0" fontId="3" fillId="0" borderId="10" xfId="0" applyFont="1" applyBorder="1" applyAlignment="1" applyProtection="1">
      <alignment/>
      <protection/>
    </xf>
    <xf numFmtId="0" fontId="17" fillId="0" borderId="10" xfId="60" applyFont="1" applyFill="1" applyBorder="1" applyAlignment="1" applyProtection="1">
      <alignment horizontal="left" vertical="center" wrapText="1"/>
      <protection/>
    </xf>
    <xf numFmtId="0" fontId="17" fillId="0" borderId="10" xfId="60" applyFont="1" applyFill="1" applyBorder="1" applyAlignment="1" applyProtection="1">
      <alignment horizontal="left" vertical="center"/>
      <protection/>
    </xf>
    <xf numFmtId="49" fontId="55" fillId="0" borderId="0" xfId="0" applyNumberFormat="1" applyFont="1" applyAlignment="1" applyProtection="1">
      <alignment vertical="center"/>
      <protection/>
    </xf>
    <xf numFmtId="0" fontId="16" fillId="28" borderId="10" xfId="0" applyNumberFormat="1" applyFont="1" applyFill="1" applyBorder="1" applyAlignment="1" applyProtection="1">
      <alignment horizontal="center" vertical="center"/>
      <protection/>
    </xf>
    <xf numFmtId="185" fontId="3" fillId="28" borderId="10" xfId="0" applyNumberFormat="1" applyFont="1" applyFill="1" applyBorder="1" applyAlignment="1" applyProtection="1">
      <alignment vertical="center" shrinkToFit="1"/>
      <protection locked="0"/>
    </xf>
    <xf numFmtId="180" fontId="3" fillId="33" borderId="13" xfId="0" applyNumberFormat="1" applyFont="1" applyFill="1" applyBorder="1" applyAlignment="1" applyProtection="1">
      <alignment vertical="center" shrinkToFit="1"/>
      <protection hidden="1"/>
    </xf>
    <xf numFmtId="180" fontId="3" fillId="6" borderId="20" xfId="0" applyNumberFormat="1" applyFont="1" applyFill="1" applyBorder="1" applyAlignment="1" applyProtection="1">
      <alignment vertical="center" shrinkToFit="1"/>
      <protection hidden="1"/>
    </xf>
    <xf numFmtId="0" fontId="3" fillId="0" borderId="21" xfId="0" applyNumberFormat="1" applyFont="1" applyFill="1" applyBorder="1" applyAlignment="1" applyProtection="1">
      <alignment horizontal="right" vertical="center" shrinkToFit="1"/>
      <protection/>
    </xf>
    <xf numFmtId="180" fontId="3" fillId="33" borderId="22" xfId="0" applyNumberFormat="1" applyFont="1" applyFill="1" applyBorder="1" applyAlignment="1" applyProtection="1">
      <alignment horizontal="right" vertical="center" shrinkToFit="1"/>
      <protection hidden="1"/>
    </xf>
    <xf numFmtId="49" fontId="3" fillId="0" borderId="23" xfId="0" applyNumberFormat="1" applyFont="1" applyBorder="1" applyAlignment="1" applyProtection="1">
      <alignment vertical="center"/>
      <protection/>
    </xf>
    <xf numFmtId="49" fontId="3" fillId="0" borderId="24" xfId="0" applyNumberFormat="1" applyFont="1" applyBorder="1" applyAlignment="1" applyProtection="1">
      <alignment vertical="center"/>
      <protection/>
    </xf>
    <xf numFmtId="0" fontId="3" fillId="0" borderId="25" xfId="0" applyNumberFormat="1" applyFont="1" applyBorder="1" applyAlignment="1" applyProtection="1">
      <alignment vertical="center"/>
      <protection/>
    </xf>
    <xf numFmtId="49" fontId="3" fillId="0" borderId="25" xfId="0" applyNumberFormat="1" applyFont="1" applyBorder="1" applyAlignment="1" applyProtection="1">
      <alignment vertical="center"/>
      <protection/>
    </xf>
    <xf numFmtId="0" fontId="3" fillId="0" borderId="26" xfId="0" applyNumberFormat="1" applyFont="1" applyBorder="1" applyAlignment="1" applyProtection="1">
      <alignment horizontal="right" vertical="center"/>
      <protection/>
    </xf>
    <xf numFmtId="180" fontId="3" fillId="28" borderId="10" xfId="0" applyNumberFormat="1" applyFont="1" applyFill="1" applyBorder="1" applyAlignment="1" applyProtection="1">
      <alignment horizontal="right" vertical="center" shrinkToFit="1"/>
      <protection locked="0"/>
    </xf>
    <xf numFmtId="176" fontId="3" fillId="28" borderId="10" xfId="0" applyNumberFormat="1" applyFont="1" applyFill="1" applyBorder="1" applyAlignment="1" applyProtection="1">
      <alignment vertical="center" shrinkToFit="1"/>
      <protection locked="0"/>
    </xf>
    <xf numFmtId="180" fontId="3" fillId="6" borderId="27" xfId="0" applyNumberFormat="1" applyFont="1" applyFill="1" applyBorder="1" applyAlignment="1" applyProtection="1">
      <alignment vertical="center" shrinkToFit="1"/>
      <protection hidden="1"/>
    </xf>
    <xf numFmtId="180" fontId="3" fillId="6" borderId="28" xfId="0" applyNumberFormat="1" applyFont="1" applyFill="1" applyBorder="1" applyAlignment="1" applyProtection="1">
      <alignment vertical="center" shrinkToFit="1"/>
      <protection hidden="1"/>
    </xf>
    <xf numFmtId="0" fontId="19" fillId="0" borderId="0" xfId="0" applyFont="1" applyAlignment="1">
      <alignment vertical="center"/>
    </xf>
    <xf numFmtId="49" fontId="8" fillId="0" borderId="13" xfId="60" applyNumberFormat="1" applyFont="1" applyFill="1" applyBorder="1" applyAlignment="1" applyProtection="1">
      <alignment horizontal="left" vertical="center" wrapText="1"/>
      <protection/>
    </xf>
    <xf numFmtId="49" fontId="8" fillId="0" borderId="15" xfId="60" applyNumberFormat="1" applyFont="1" applyFill="1" applyBorder="1" applyAlignment="1" applyProtection="1">
      <alignment horizontal="left" vertical="center" wrapText="1"/>
      <protection/>
    </xf>
    <xf numFmtId="49" fontId="8" fillId="0" borderId="18" xfId="60" applyNumberFormat="1" applyFont="1" applyFill="1" applyBorder="1" applyAlignment="1" applyProtection="1">
      <alignment horizontal="left" vertical="center" wrapText="1"/>
      <protection/>
    </xf>
    <xf numFmtId="0" fontId="18" fillId="6" borderId="29" xfId="0" applyNumberFormat="1" applyFont="1" applyFill="1" applyBorder="1" applyAlignment="1" applyProtection="1">
      <alignment horizontal="left" vertical="center" wrapText="1"/>
      <protection/>
    </xf>
    <xf numFmtId="0" fontId="18" fillId="6" borderId="30" xfId="0" applyNumberFormat="1" applyFont="1" applyFill="1" applyBorder="1" applyAlignment="1" applyProtection="1">
      <alignment horizontal="left" vertical="center" wrapText="1"/>
      <protection/>
    </xf>
    <xf numFmtId="0" fontId="18" fillId="6" borderId="31" xfId="0" applyNumberFormat="1" applyFont="1" applyFill="1" applyBorder="1" applyAlignment="1" applyProtection="1">
      <alignment horizontal="left" vertical="center" wrapText="1"/>
      <protection/>
    </xf>
    <xf numFmtId="0" fontId="5" fillId="33" borderId="10" xfId="0" applyNumberFormat="1" applyFont="1" applyFill="1" applyBorder="1" applyAlignment="1" applyProtection="1">
      <alignment horizontal="center" vertical="center" wrapText="1"/>
      <protection/>
    </xf>
    <xf numFmtId="0" fontId="5" fillId="33" borderId="10" xfId="0" applyNumberFormat="1" applyFont="1" applyFill="1" applyBorder="1" applyAlignment="1" applyProtection="1">
      <alignment horizontal="center" vertical="center"/>
      <protection/>
    </xf>
    <xf numFmtId="49" fontId="3" fillId="33" borderId="10" xfId="0" applyNumberFormat="1" applyFont="1" applyFill="1" applyBorder="1" applyAlignment="1" applyProtection="1">
      <alignment horizontal="center" vertical="center"/>
      <protection/>
    </xf>
    <xf numFmtId="0" fontId="5" fillId="33" borderId="16" xfId="0" applyNumberFormat="1" applyFont="1" applyFill="1" applyBorder="1" applyAlignment="1" applyProtection="1">
      <alignment horizontal="center" vertical="center" wrapText="1"/>
      <protection/>
    </xf>
    <xf numFmtId="0" fontId="5" fillId="33" borderId="17" xfId="0" applyNumberFormat="1" applyFont="1" applyFill="1" applyBorder="1" applyAlignment="1" applyProtection="1">
      <alignment horizontal="center" vertical="center" wrapText="1"/>
      <protection/>
    </xf>
    <xf numFmtId="0" fontId="3" fillId="33" borderId="32" xfId="0" applyNumberFormat="1" applyFont="1" applyFill="1" applyBorder="1" applyAlignment="1" applyProtection="1">
      <alignment horizontal="center" vertical="center" wrapText="1"/>
      <protection/>
    </xf>
    <xf numFmtId="0" fontId="3" fillId="33" borderId="33" xfId="0" applyNumberFormat="1" applyFont="1" applyFill="1" applyBorder="1" applyAlignment="1" applyProtection="1">
      <alignment horizontal="center" vertical="center" wrapText="1"/>
      <protection/>
    </xf>
    <xf numFmtId="0" fontId="3" fillId="33" borderId="10" xfId="0" applyNumberFormat="1" applyFont="1" applyFill="1" applyBorder="1" applyAlignment="1" applyProtection="1">
      <alignment horizontal="center" vertical="center" wrapText="1"/>
      <protection/>
    </xf>
    <xf numFmtId="0" fontId="3" fillId="33" borderId="10" xfId="0" applyNumberFormat="1" applyFont="1" applyFill="1" applyBorder="1" applyAlignment="1" applyProtection="1">
      <alignment horizontal="center" vertical="center"/>
      <protection/>
    </xf>
    <xf numFmtId="0" fontId="14" fillId="6" borderId="34" xfId="0" applyNumberFormat="1" applyFont="1" applyFill="1" applyBorder="1" applyAlignment="1" applyProtection="1">
      <alignment horizontal="center" vertical="center" wrapText="1"/>
      <protection/>
    </xf>
    <xf numFmtId="0" fontId="14" fillId="6" borderId="35" xfId="0" applyNumberFormat="1" applyFont="1" applyFill="1" applyBorder="1" applyAlignment="1" applyProtection="1">
      <alignment horizontal="center" vertical="center" wrapText="1"/>
      <protection/>
    </xf>
    <xf numFmtId="0" fontId="14" fillId="6" borderId="36" xfId="0" applyNumberFormat="1" applyFont="1" applyFill="1" applyBorder="1" applyAlignment="1" applyProtection="1">
      <alignment horizontal="center" vertical="center" wrapText="1"/>
      <protection/>
    </xf>
    <xf numFmtId="49" fontId="3" fillId="0" borderId="13" xfId="60" applyNumberFormat="1" applyFont="1" applyFill="1" applyBorder="1" applyAlignment="1" applyProtection="1">
      <alignment vertical="center" wrapText="1"/>
      <protection/>
    </xf>
    <xf numFmtId="49" fontId="3" fillId="0" borderId="18" xfId="60" applyNumberFormat="1" applyFont="1" applyFill="1" applyBorder="1" applyAlignment="1" applyProtection="1">
      <alignment vertical="center" wrapText="1"/>
      <protection/>
    </xf>
    <xf numFmtId="178" fontId="3" fillId="33" borderId="13" xfId="0" applyNumberFormat="1" applyFont="1" applyFill="1" applyBorder="1" applyAlignment="1" applyProtection="1">
      <alignment vertical="center" shrinkToFit="1"/>
      <protection hidden="1"/>
    </xf>
    <xf numFmtId="178" fontId="3" fillId="33" borderId="18" xfId="0" applyNumberFormat="1" applyFont="1" applyFill="1" applyBorder="1" applyAlignment="1" applyProtection="1">
      <alignment vertical="center" shrinkToFit="1"/>
      <protection hidden="1"/>
    </xf>
    <xf numFmtId="180" fontId="3" fillId="28" borderId="13" xfId="0" applyNumberFormat="1" applyFont="1" applyFill="1" applyBorder="1" applyAlignment="1" applyProtection="1">
      <alignment horizontal="right" vertical="center" shrinkToFit="1"/>
      <protection locked="0"/>
    </xf>
    <xf numFmtId="180" fontId="3" fillId="28" borderId="18" xfId="0" applyNumberFormat="1" applyFont="1" applyFill="1" applyBorder="1" applyAlignment="1" applyProtection="1">
      <alignment horizontal="right" vertical="center" shrinkToFit="1"/>
      <protection locked="0"/>
    </xf>
    <xf numFmtId="180" fontId="3" fillId="33" borderId="13" xfId="0" applyNumberFormat="1" applyFont="1" applyFill="1" applyBorder="1" applyAlignment="1" applyProtection="1">
      <alignment horizontal="right" vertical="center" shrinkToFit="1"/>
      <protection hidden="1"/>
    </xf>
    <xf numFmtId="180" fontId="3" fillId="33" borderId="18" xfId="0" applyNumberFormat="1" applyFont="1" applyFill="1" applyBorder="1" applyAlignment="1" applyProtection="1">
      <alignment horizontal="right" vertical="center" shrinkToFit="1"/>
      <protection hidden="1"/>
    </xf>
    <xf numFmtId="183" fontId="3" fillId="33" borderId="13" xfId="0" applyNumberFormat="1" applyFont="1" applyFill="1" applyBorder="1" applyAlignment="1" applyProtection="1">
      <alignment horizontal="right" vertical="center" shrinkToFit="1"/>
      <protection hidden="1"/>
    </xf>
    <xf numFmtId="183" fontId="3" fillId="33" borderId="18" xfId="0" applyNumberFormat="1" applyFont="1" applyFill="1" applyBorder="1" applyAlignment="1" applyProtection="1">
      <alignment horizontal="right" vertical="center" shrinkToFit="1"/>
      <protection hidden="1"/>
    </xf>
    <xf numFmtId="49" fontId="3" fillId="0" borderId="13" xfId="60" applyNumberFormat="1" applyFont="1" applyFill="1" applyBorder="1" applyAlignment="1" applyProtection="1">
      <alignment horizontal="left" vertical="center" wrapText="1"/>
      <protection/>
    </xf>
    <xf numFmtId="49" fontId="3" fillId="0" borderId="18" xfId="60" applyNumberFormat="1" applyFont="1" applyFill="1" applyBorder="1" applyAlignment="1" applyProtection="1">
      <alignment horizontal="left" vertical="center" wrapText="1"/>
      <protection/>
    </xf>
    <xf numFmtId="49" fontId="3" fillId="0" borderId="13" xfId="0" applyNumberFormat="1" applyFont="1" applyFill="1" applyBorder="1" applyAlignment="1" applyProtection="1">
      <alignment horizontal="left" vertical="center" wrapText="1"/>
      <protection/>
    </xf>
    <xf numFmtId="49" fontId="3" fillId="0" borderId="18" xfId="0" applyNumberFormat="1" applyFont="1" applyFill="1" applyBorder="1" applyAlignment="1" applyProtection="1">
      <alignment horizontal="left" vertical="center" wrapText="1"/>
      <protection/>
    </xf>
    <xf numFmtId="180" fontId="3" fillId="0" borderId="13" xfId="0" applyNumberFormat="1" applyFont="1" applyFill="1" applyBorder="1" applyAlignment="1" applyProtection="1">
      <alignment horizontal="right" vertical="center" shrinkToFit="1"/>
      <protection/>
    </xf>
    <xf numFmtId="180" fontId="3" fillId="0" borderId="18" xfId="0" applyNumberFormat="1" applyFont="1" applyFill="1" applyBorder="1" applyAlignment="1" applyProtection="1">
      <alignment horizontal="right" vertical="center" shrinkToFit="1"/>
      <protection/>
    </xf>
    <xf numFmtId="0" fontId="3" fillId="33" borderId="16" xfId="0" applyNumberFormat="1" applyFont="1" applyFill="1" applyBorder="1" applyAlignment="1" applyProtection="1">
      <alignment horizontal="center" vertical="center" wrapText="1"/>
      <protection/>
    </xf>
    <xf numFmtId="0" fontId="3" fillId="33" borderId="17" xfId="0" applyNumberFormat="1" applyFont="1" applyFill="1" applyBorder="1" applyAlignment="1" applyProtection="1">
      <alignment horizontal="center" vertical="center" wrapText="1"/>
      <protection/>
    </xf>
    <xf numFmtId="0" fontId="3" fillId="33" borderId="13" xfId="0" applyNumberFormat="1" applyFont="1" applyFill="1" applyBorder="1" applyAlignment="1" applyProtection="1">
      <alignment horizontal="center" vertical="center"/>
      <protection/>
    </xf>
    <xf numFmtId="0" fontId="3" fillId="33" borderId="18" xfId="0" applyNumberFormat="1" applyFont="1" applyFill="1" applyBorder="1" applyAlignment="1" applyProtection="1">
      <alignment horizontal="center" vertical="center"/>
      <protection/>
    </xf>
    <xf numFmtId="49" fontId="3" fillId="0" borderId="15" xfId="60" applyNumberFormat="1" applyFont="1" applyFill="1" applyBorder="1" applyAlignment="1" applyProtection="1">
      <alignment horizontal="left" vertical="center" wrapText="1"/>
      <protection/>
    </xf>
    <xf numFmtId="49" fontId="3" fillId="0" borderId="13" xfId="0" applyNumberFormat="1" applyFont="1" applyFill="1" applyBorder="1" applyAlignment="1" applyProtection="1">
      <alignment horizontal="left" vertical="center" wrapText="1" shrinkToFit="1"/>
      <protection/>
    </xf>
    <xf numFmtId="49" fontId="3" fillId="0" borderId="18" xfId="0" applyNumberFormat="1" applyFont="1" applyFill="1" applyBorder="1" applyAlignment="1" applyProtection="1">
      <alignment horizontal="left" vertical="center" wrapText="1" shrinkToFit="1"/>
      <protection/>
    </xf>
    <xf numFmtId="49" fontId="3" fillId="0" borderId="13" xfId="0" applyNumberFormat="1" applyFont="1" applyFill="1" applyBorder="1" applyAlignment="1" applyProtection="1">
      <alignment horizontal="left" vertical="center" shrinkToFit="1"/>
      <protection/>
    </xf>
    <xf numFmtId="49" fontId="3" fillId="0" borderId="18" xfId="0" applyNumberFormat="1" applyFont="1" applyFill="1" applyBorder="1" applyAlignment="1" applyProtection="1">
      <alignment horizontal="left" vertical="center" shrinkToFit="1"/>
      <protection/>
    </xf>
    <xf numFmtId="180" fontId="3" fillId="33" borderId="13" xfId="0" applyNumberFormat="1" applyFont="1" applyFill="1" applyBorder="1" applyAlignment="1" applyProtection="1">
      <alignment horizontal="right" vertical="center" shrinkToFit="1"/>
      <protection/>
    </xf>
    <xf numFmtId="180" fontId="3" fillId="33" borderId="18" xfId="0" applyNumberFormat="1" applyFont="1" applyFill="1" applyBorder="1" applyAlignment="1" applyProtection="1">
      <alignment horizontal="right" vertical="center" shrinkToFit="1"/>
      <protection/>
    </xf>
    <xf numFmtId="49" fontId="3" fillId="0" borderId="37" xfId="0" applyNumberFormat="1" applyFont="1" applyFill="1" applyBorder="1" applyAlignment="1" applyProtection="1">
      <alignment horizontal="left" vertical="center"/>
      <protection/>
    </xf>
    <xf numFmtId="49" fontId="3" fillId="0" borderId="38" xfId="0" applyNumberFormat="1" applyFont="1" applyFill="1" applyBorder="1" applyAlignment="1" applyProtection="1">
      <alignment horizontal="left" vertical="center"/>
      <protection/>
    </xf>
    <xf numFmtId="184" fontId="3" fillId="33" borderId="13" xfId="0" applyNumberFormat="1" applyFont="1" applyFill="1" applyBorder="1" applyAlignment="1">
      <alignment horizontal="right" vertical="center"/>
    </xf>
    <xf numFmtId="184" fontId="3" fillId="33" borderId="15" xfId="0" applyNumberFormat="1" applyFont="1" applyFill="1" applyBorder="1" applyAlignment="1">
      <alignment horizontal="right" vertical="center"/>
    </xf>
    <xf numFmtId="49" fontId="3" fillId="33" borderId="13" xfId="0" applyNumberFormat="1" applyFont="1" applyFill="1" applyBorder="1" applyAlignment="1" applyProtection="1">
      <alignment horizontal="center" vertical="center"/>
      <protection/>
    </xf>
    <xf numFmtId="49" fontId="3" fillId="33" borderId="18" xfId="0" applyNumberFormat="1" applyFont="1" applyFill="1" applyBorder="1" applyAlignment="1" applyProtection="1">
      <alignment horizontal="center" vertical="center"/>
      <protection/>
    </xf>
    <xf numFmtId="49" fontId="3" fillId="0" borderId="16" xfId="0" applyNumberFormat="1" applyFont="1" applyFill="1" applyBorder="1" applyAlignment="1" applyProtection="1">
      <alignment horizontal="left" vertical="center"/>
      <protection/>
    </xf>
    <xf numFmtId="49" fontId="3" fillId="0" borderId="14" xfId="0" applyNumberFormat="1"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xf>
    <xf numFmtId="49" fontId="3" fillId="0" borderId="39" xfId="0" applyNumberFormat="1" applyFont="1" applyFill="1" applyBorder="1" applyAlignment="1" applyProtection="1">
      <alignment horizontal="left" vertical="center"/>
      <protection/>
    </xf>
    <xf numFmtId="184" fontId="3" fillId="33" borderId="13" xfId="0" applyNumberFormat="1" applyFont="1" applyFill="1" applyBorder="1" applyAlignment="1">
      <alignment vertical="center"/>
    </xf>
    <xf numFmtId="184" fontId="3" fillId="33" borderId="18" xfId="0" applyNumberFormat="1" applyFont="1" applyFill="1" applyBorder="1" applyAlignment="1">
      <alignment vertical="center"/>
    </xf>
    <xf numFmtId="180" fontId="3" fillId="33" borderId="40" xfId="0" applyNumberFormat="1" applyFont="1" applyFill="1" applyBorder="1" applyAlignment="1" applyProtection="1">
      <alignment horizontal="right" vertical="center" shrinkToFit="1"/>
      <protection hidden="1"/>
    </xf>
    <xf numFmtId="0" fontId="3" fillId="0" borderId="41" xfId="0" applyFont="1" applyBorder="1" applyAlignment="1">
      <alignment/>
    </xf>
    <xf numFmtId="0" fontId="3" fillId="0" borderId="12" xfId="0" applyFont="1" applyBorder="1" applyAlignment="1">
      <alignment/>
    </xf>
    <xf numFmtId="0" fontId="3" fillId="0" borderId="13" xfId="0" applyFont="1" applyBorder="1" applyAlignment="1">
      <alignment horizontal="left" vertical="center" wrapText="1"/>
    </xf>
    <xf numFmtId="0" fontId="3" fillId="0" borderId="18" xfId="0" applyFont="1" applyBorder="1" applyAlignment="1">
      <alignment horizontal="left" vertical="center" wrapText="1"/>
    </xf>
    <xf numFmtId="0" fontId="3" fillId="0" borderId="41"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vertical="center"/>
    </xf>
    <xf numFmtId="0" fontId="14" fillId="6" borderId="34" xfId="0" applyNumberFormat="1" applyFont="1" applyFill="1" applyBorder="1" applyAlignment="1" applyProtection="1">
      <alignment horizontal="left" vertical="center" wrapText="1"/>
      <protection/>
    </xf>
    <xf numFmtId="0" fontId="14" fillId="6" borderId="35" xfId="0" applyNumberFormat="1" applyFont="1" applyFill="1" applyBorder="1" applyAlignment="1" applyProtection="1">
      <alignment horizontal="left" vertical="center" wrapText="1"/>
      <protection/>
    </xf>
    <xf numFmtId="0" fontId="14" fillId="6" borderId="36" xfId="0" applyNumberFormat="1" applyFont="1" applyFill="1" applyBorder="1" applyAlignment="1" applyProtection="1">
      <alignment horizontal="left" vertical="center" wrapText="1"/>
      <protection/>
    </xf>
    <xf numFmtId="184" fontId="3" fillId="33" borderId="10" xfId="0" applyNumberFormat="1" applyFont="1" applyFill="1" applyBorder="1" applyAlignment="1">
      <alignment horizontal="right" vertical="center"/>
    </xf>
    <xf numFmtId="49" fontId="3" fillId="33" borderId="32" xfId="0" applyNumberFormat="1" applyFont="1" applyFill="1" applyBorder="1" applyAlignment="1" applyProtection="1">
      <alignment horizontal="center" vertical="center"/>
      <protection/>
    </xf>
    <xf numFmtId="49" fontId="3" fillId="33" borderId="16" xfId="0" applyNumberFormat="1" applyFont="1" applyFill="1" applyBorder="1" applyAlignment="1" applyProtection="1">
      <alignment horizontal="center" vertical="center"/>
      <protection/>
    </xf>
    <xf numFmtId="49" fontId="3" fillId="33" borderId="33" xfId="0" applyNumberFormat="1" applyFont="1" applyFill="1" applyBorder="1" applyAlignment="1" applyProtection="1">
      <alignment horizontal="center" vertical="center"/>
      <protection/>
    </xf>
    <xf numFmtId="49" fontId="3" fillId="33" borderId="17" xfId="0" applyNumberFormat="1" applyFont="1" applyFill="1" applyBorder="1" applyAlignment="1" applyProtection="1">
      <alignment horizontal="center" vertical="center"/>
      <protection/>
    </xf>
    <xf numFmtId="0" fontId="3" fillId="33" borderId="13" xfId="0" applyNumberFormat="1" applyFont="1" applyFill="1" applyBorder="1" applyAlignment="1" applyProtection="1">
      <alignment horizontal="center" vertical="center" wrapText="1"/>
      <protection/>
    </xf>
    <xf numFmtId="0" fontId="3" fillId="33" borderId="18" xfId="0" applyNumberFormat="1" applyFont="1" applyFill="1" applyBorder="1" applyAlignment="1" applyProtection="1">
      <alignment horizontal="center" vertical="center" wrapText="1"/>
      <protection/>
    </xf>
    <xf numFmtId="0" fontId="3" fillId="0" borderId="13" xfId="0" applyFont="1" applyBorder="1" applyAlignment="1" applyProtection="1">
      <alignment horizontal="left" vertical="center" wrapText="1"/>
      <protection/>
    </xf>
    <xf numFmtId="0" fontId="3" fillId="0" borderId="15" xfId="0" applyFont="1" applyBorder="1" applyAlignment="1" applyProtection="1">
      <alignment horizontal="left" vertical="center" wrapText="1"/>
      <protection/>
    </xf>
    <xf numFmtId="0" fontId="3" fillId="0" borderId="18" xfId="0" applyFont="1" applyBorder="1" applyAlignment="1" applyProtection="1">
      <alignment horizontal="left" vertical="center" wrapText="1"/>
      <protection/>
    </xf>
    <xf numFmtId="0" fontId="3" fillId="0" borderId="3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1" xfId="0" applyFont="1" applyBorder="1" applyAlignment="1">
      <alignment horizontal="center" shrinkToFit="1"/>
    </xf>
    <xf numFmtId="0" fontId="3" fillId="0" borderId="12" xfId="0" applyFont="1" applyBorder="1" applyAlignment="1">
      <alignment horizont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CO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1</xdr:row>
      <xdr:rowOff>190500</xdr:rowOff>
    </xdr:from>
    <xdr:to>
      <xdr:col>10</xdr:col>
      <xdr:colOff>590550</xdr:colOff>
      <xdr:row>47</xdr:row>
      <xdr:rowOff>76200</xdr:rowOff>
    </xdr:to>
    <xdr:pic>
      <xdr:nvPicPr>
        <xdr:cNvPr id="1" name="図 2"/>
        <xdr:cNvPicPr preferRelativeResize="1">
          <a:picLocks noChangeAspect="1"/>
        </xdr:cNvPicPr>
      </xdr:nvPicPr>
      <xdr:blipFill>
        <a:blip r:embed="rId1"/>
        <a:stretch>
          <a:fillRect/>
        </a:stretch>
      </xdr:blipFill>
      <xdr:spPr>
        <a:xfrm>
          <a:off x="152400" y="409575"/>
          <a:ext cx="7296150" cy="7820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18</xdr:row>
      <xdr:rowOff>104775</xdr:rowOff>
    </xdr:from>
    <xdr:to>
      <xdr:col>15</xdr:col>
      <xdr:colOff>485775</xdr:colOff>
      <xdr:row>22</xdr:row>
      <xdr:rowOff>114300</xdr:rowOff>
    </xdr:to>
    <xdr:sp>
      <xdr:nvSpPr>
        <xdr:cNvPr id="1" name="角丸四角形 1"/>
        <xdr:cNvSpPr>
          <a:spLocks/>
        </xdr:cNvSpPr>
      </xdr:nvSpPr>
      <xdr:spPr>
        <a:xfrm>
          <a:off x="7162800" y="3838575"/>
          <a:ext cx="5172075" cy="771525"/>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昼間買電とは、一般送配電事業者、送電事業者及び特定送配電事業者が維持し、及び運用する電線路を介して供給を受ける電気で８時から</a:t>
          </a:r>
          <a:r>
            <a:rPr lang="en-US" cap="none" sz="1100" b="0" i="0" u="none" baseline="0">
              <a:solidFill>
                <a:srgbClr val="000000"/>
              </a:solidFill>
            </a:rPr>
            <a:t>22</a:t>
          </a:r>
          <a:r>
            <a:rPr lang="en-US" cap="none" sz="1100" b="0" i="0" u="none" baseline="0">
              <a:solidFill>
                <a:srgbClr val="000000"/>
              </a:solidFill>
              <a:latin typeface="ＭＳ Ｐゴシック"/>
              <a:ea typeface="ＭＳ Ｐゴシック"/>
              <a:cs typeface="ＭＳ Ｐゴシック"/>
            </a:rPr>
            <a:t>時までに使用した電力をいう。</a:t>
          </a:r>
        </a:p>
      </xdr:txBody>
    </xdr:sp>
    <xdr:clientData/>
  </xdr:twoCellAnchor>
  <xdr:twoCellAnchor>
    <xdr:from>
      <xdr:col>8</xdr:col>
      <xdr:colOff>76200</xdr:colOff>
      <xdr:row>22</xdr:row>
      <xdr:rowOff>180975</xdr:rowOff>
    </xdr:from>
    <xdr:to>
      <xdr:col>15</xdr:col>
      <xdr:colOff>533400</xdr:colOff>
      <xdr:row>31</xdr:row>
      <xdr:rowOff>66675</xdr:rowOff>
    </xdr:to>
    <xdr:sp>
      <xdr:nvSpPr>
        <xdr:cNvPr id="2" name="角丸四角形 2"/>
        <xdr:cNvSpPr>
          <a:spLocks/>
        </xdr:cNvSpPr>
      </xdr:nvSpPr>
      <xdr:spPr>
        <a:xfrm>
          <a:off x="7124700" y="4676775"/>
          <a:ext cx="5257800" cy="160020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夜間買電とは、一般送配電事業者、送電事業者及び特定送配電事業者が維持し、及び運用する電線路を介して供給を受ける電気で</a:t>
          </a:r>
          <a:r>
            <a:rPr lang="en-US" cap="none" sz="1100" b="0" i="0" u="none" baseline="0">
              <a:solidFill>
                <a:srgbClr val="000000"/>
              </a:solidFill>
            </a:rPr>
            <a:t>22</a:t>
          </a:r>
          <a:r>
            <a:rPr lang="en-US" cap="none" sz="1100" b="0" i="0" u="none" baseline="0">
              <a:solidFill>
                <a:srgbClr val="000000"/>
              </a:solidFill>
              <a:latin typeface="ＭＳ Ｐゴシック"/>
              <a:ea typeface="ＭＳ Ｐゴシック"/>
              <a:cs typeface="ＭＳ Ｐゴシック"/>
            </a:rPr>
            <a:t>時から８時までに使用した電力をいう。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電力会社の検針票等の「力率測定用有効電力量」が昼間電力に当たり、夜間買電は全使用量から力率測定用有効電力量を引いて算出する。</a:t>
          </a:r>
          <a:r>
            <a:rPr lang="en-US" cap="none" sz="1100" b="0" i="0" u="none" baseline="0">
              <a:solidFill>
                <a:srgbClr val="000000"/>
              </a:solidFill>
            </a:rPr>
            <a:t>
</a:t>
          </a:r>
          <a:r>
            <a:rPr lang="en-US" cap="none" sz="1100" b="0" i="0" u="none" baseline="0">
              <a:solidFill>
                <a:srgbClr val="FF0000"/>
              </a:solidFill>
              <a:latin typeface="ＭＳ Ｐゴシック"/>
              <a:ea typeface="ＭＳ Ｐゴシック"/>
              <a:cs typeface="ＭＳ Ｐゴシック"/>
            </a:rPr>
            <a:t>昼夜間の区別ができない場合は、すべての使用量を昼間の使用量として計上すること。</a:t>
          </a:r>
        </a:p>
      </xdr:txBody>
    </xdr:sp>
    <xdr:clientData/>
  </xdr:twoCellAnchor>
  <xdr:twoCellAnchor>
    <xdr:from>
      <xdr:col>8</xdr:col>
      <xdr:colOff>76200</xdr:colOff>
      <xdr:row>31</xdr:row>
      <xdr:rowOff>133350</xdr:rowOff>
    </xdr:from>
    <xdr:to>
      <xdr:col>15</xdr:col>
      <xdr:colOff>533400</xdr:colOff>
      <xdr:row>35</xdr:row>
      <xdr:rowOff>85725</xdr:rowOff>
    </xdr:to>
    <xdr:sp>
      <xdr:nvSpPr>
        <xdr:cNvPr id="3" name="角丸四角形 3"/>
        <xdr:cNvSpPr>
          <a:spLocks/>
        </xdr:cNvSpPr>
      </xdr:nvSpPr>
      <xdr:spPr>
        <a:xfrm>
          <a:off x="7124700" y="6343650"/>
          <a:ext cx="5257800" cy="714375"/>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上記以外の買電とは、一般送配電事業者、送電事業者及び特定送配電事業者が維持し、及び運用する電線路を介して供給を受けた電気以外の電気で使用した電力をいう。</a:t>
          </a:r>
        </a:p>
      </xdr:txBody>
    </xdr:sp>
    <xdr:clientData/>
  </xdr:twoCellAnchor>
  <xdr:twoCellAnchor>
    <xdr:from>
      <xdr:col>8</xdr:col>
      <xdr:colOff>95250</xdr:colOff>
      <xdr:row>10</xdr:row>
      <xdr:rowOff>171450</xdr:rowOff>
    </xdr:from>
    <xdr:to>
      <xdr:col>15</xdr:col>
      <xdr:colOff>466725</xdr:colOff>
      <xdr:row>13</xdr:row>
      <xdr:rowOff>161925</xdr:rowOff>
    </xdr:to>
    <xdr:sp>
      <xdr:nvSpPr>
        <xdr:cNvPr id="4" name="角丸四角形 4"/>
        <xdr:cNvSpPr>
          <a:spLocks/>
        </xdr:cNvSpPr>
      </xdr:nvSpPr>
      <xdr:spPr>
        <a:xfrm>
          <a:off x="7143750" y="2381250"/>
          <a:ext cx="5172075" cy="561975"/>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産業用蒸気とは、製造業に属する事業の用に供する工場等であって、専ら事務所その他これに類する用途以外の工場等から供給された蒸気をいう。</a:t>
          </a:r>
        </a:p>
      </xdr:txBody>
    </xdr:sp>
    <xdr:clientData/>
  </xdr:twoCellAnchor>
  <xdr:twoCellAnchor>
    <xdr:from>
      <xdr:col>8</xdr:col>
      <xdr:colOff>95250</xdr:colOff>
      <xdr:row>14</xdr:row>
      <xdr:rowOff>47625</xdr:rowOff>
    </xdr:from>
    <xdr:to>
      <xdr:col>15</xdr:col>
      <xdr:colOff>466725</xdr:colOff>
      <xdr:row>18</xdr:row>
      <xdr:rowOff>47625</xdr:rowOff>
    </xdr:to>
    <xdr:sp>
      <xdr:nvSpPr>
        <xdr:cNvPr id="5" name="角丸四角形 5"/>
        <xdr:cNvSpPr>
          <a:spLocks/>
        </xdr:cNvSpPr>
      </xdr:nvSpPr>
      <xdr:spPr>
        <a:xfrm>
          <a:off x="7143750" y="3019425"/>
          <a:ext cx="5172075" cy="76200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産業用以外の蒸気、温水・冷水とは、産業用蒸気以外の熱で、熱供給事業者（加熱され、若しくは冷却された水又は蒸気を導管により供給する事業を行う者）等から受け入れられた熱をいう。</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1981200</xdr:colOff>
      <xdr:row>33</xdr:row>
      <xdr:rowOff>76200</xdr:rowOff>
    </xdr:from>
    <xdr:to>
      <xdr:col>9</xdr:col>
      <xdr:colOff>619125</xdr:colOff>
      <xdr:row>53</xdr:row>
      <xdr:rowOff>85725</xdr:rowOff>
    </xdr:to>
    <xdr:pic>
      <xdr:nvPicPr>
        <xdr:cNvPr id="1" name="図 1"/>
        <xdr:cNvPicPr preferRelativeResize="1">
          <a:picLocks noChangeAspect="1"/>
        </xdr:cNvPicPr>
      </xdr:nvPicPr>
      <xdr:blipFill>
        <a:blip r:embed="rId1"/>
        <a:stretch>
          <a:fillRect/>
        </a:stretch>
      </xdr:blipFill>
      <xdr:spPr>
        <a:xfrm>
          <a:off x="6362700" y="7667625"/>
          <a:ext cx="4286250" cy="381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504825</xdr:colOff>
      <xdr:row>22</xdr:row>
      <xdr:rowOff>19050</xdr:rowOff>
    </xdr:from>
    <xdr:to>
      <xdr:col>9</xdr:col>
      <xdr:colOff>400050</xdr:colOff>
      <xdr:row>32</xdr:row>
      <xdr:rowOff>28575</xdr:rowOff>
    </xdr:to>
    <xdr:pic>
      <xdr:nvPicPr>
        <xdr:cNvPr id="1" name="図 1"/>
        <xdr:cNvPicPr preferRelativeResize="1">
          <a:picLocks noChangeAspect="1"/>
        </xdr:cNvPicPr>
      </xdr:nvPicPr>
      <xdr:blipFill>
        <a:blip r:embed="rId1"/>
        <a:stretch>
          <a:fillRect/>
        </a:stretch>
      </xdr:blipFill>
      <xdr:spPr>
        <a:xfrm>
          <a:off x="6210300" y="4762500"/>
          <a:ext cx="3914775" cy="1914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52"/>
  <sheetViews>
    <sheetView tabSelected="1" view="pageBreakPreview" zoomScale="85" zoomScaleNormal="85" zoomScaleSheetLayoutView="85" zoomScalePageLayoutView="0" workbookViewId="0" topLeftCell="A1">
      <selection activeCell="B52" sqref="B52"/>
    </sheetView>
  </sheetViews>
  <sheetFormatPr defaultColWidth="9.00390625" defaultRowHeight="13.5"/>
  <sheetData>
    <row r="1" ht="17.25">
      <c r="A1" s="82" t="s">
        <v>160</v>
      </c>
    </row>
    <row r="2" ht="17.25">
      <c r="A2" s="82"/>
    </row>
    <row r="50" ht="17.25">
      <c r="B50" s="82" t="s">
        <v>145</v>
      </c>
    </row>
    <row r="51" ht="17.25">
      <c r="B51" s="82" t="s">
        <v>146</v>
      </c>
    </row>
    <row r="52" ht="16.5" customHeight="1">
      <c r="B52" t="s">
        <v>162</v>
      </c>
    </row>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scale="8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44"/>
  <sheetViews>
    <sheetView view="pageBreakPreview" zoomScaleSheetLayoutView="100" zoomScalePageLayoutView="0" workbookViewId="0" topLeftCell="A1">
      <selection activeCell="K3" sqref="K3"/>
    </sheetView>
  </sheetViews>
  <sheetFormatPr defaultColWidth="9.00390625" defaultRowHeight="15" customHeight="1"/>
  <cols>
    <col min="1" max="1" width="12.25390625" style="3" customWidth="1"/>
    <col min="2" max="2" width="14.875" style="3" customWidth="1"/>
    <col min="3" max="3" width="21.625" style="3" customWidth="1"/>
    <col min="4" max="4" width="11.50390625" style="4" customWidth="1"/>
    <col min="5" max="5" width="8.875" style="3" customWidth="1"/>
    <col min="6" max="7" width="6.125" style="4" customWidth="1"/>
    <col min="8" max="8" width="11.125" style="4" customWidth="1"/>
    <col min="9" max="16384" width="9.00390625" style="3" customWidth="1"/>
  </cols>
  <sheetData>
    <row r="1" ht="15" customHeight="1">
      <c r="A1" s="66" t="s">
        <v>161</v>
      </c>
    </row>
    <row r="2" spans="2:5" ht="20.25" customHeight="1">
      <c r="B2" s="2"/>
      <c r="D2" s="67" t="s">
        <v>124</v>
      </c>
      <c r="E2" s="59" t="s">
        <v>125</v>
      </c>
    </row>
    <row r="4" spans="1:8" ht="15" customHeight="1">
      <c r="A4" s="5" t="s">
        <v>0</v>
      </c>
      <c r="B4" s="6"/>
      <c r="C4" s="5"/>
      <c r="D4" s="89" t="s">
        <v>143</v>
      </c>
      <c r="E4" s="91" t="s">
        <v>1</v>
      </c>
      <c r="F4" s="92" t="s">
        <v>2</v>
      </c>
      <c r="G4" s="94" t="s">
        <v>3</v>
      </c>
      <c r="H4" s="96" t="s">
        <v>144</v>
      </c>
    </row>
    <row r="5" spans="1:8" ht="15" customHeight="1">
      <c r="A5" s="5" t="s">
        <v>7</v>
      </c>
      <c r="B5" s="6" t="s">
        <v>8</v>
      </c>
      <c r="C5" s="7" t="s">
        <v>8</v>
      </c>
      <c r="D5" s="90"/>
      <c r="E5" s="91"/>
      <c r="F5" s="93"/>
      <c r="G5" s="95"/>
      <c r="H5" s="97"/>
    </row>
    <row r="6" spans="1:11" s="16" customFormat="1" ht="22.5" customHeight="1">
      <c r="A6" s="8" t="s">
        <v>9</v>
      </c>
      <c r="B6" s="9" t="s">
        <v>10</v>
      </c>
      <c r="C6" s="10" t="s">
        <v>11</v>
      </c>
      <c r="D6" s="68"/>
      <c r="E6" s="65" t="s">
        <v>153</v>
      </c>
      <c r="F6" s="12">
        <f aca="true" t="shared" si="0" ref="F6:F35">ROUND(G6*0.0258,5)</f>
        <v>0.98556</v>
      </c>
      <c r="G6" s="14">
        <v>38.2</v>
      </c>
      <c r="H6" s="61">
        <f aca="true" t="shared" si="1" ref="H6:H35">IF(ISERROR(D6*F6),"",ROUND(D6*F6,1))/1000</f>
        <v>0</v>
      </c>
      <c r="K6" s="17"/>
    </row>
    <row r="7" spans="1:11" s="16" customFormat="1" ht="26.25" customHeight="1">
      <c r="A7" s="18"/>
      <c r="B7" s="19"/>
      <c r="C7" s="20" t="s">
        <v>12</v>
      </c>
      <c r="D7" s="68"/>
      <c r="E7" s="65" t="s">
        <v>153</v>
      </c>
      <c r="F7" s="12">
        <f t="shared" si="0"/>
        <v>0.91074</v>
      </c>
      <c r="G7" s="14">
        <v>35.3</v>
      </c>
      <c r="H7" s="61">
        <f t="shared" si="1"/>
        <v>0</v>
      </c>
      <c r="K7" s="17"/>
    </row>
    <row r="8" spans="1:11" s="16" customFormat="1" ht="15" customHeight="1">
      <c r="A8" s="18" t="s">
        <v>13</v>
      </c>
      <c r="B8" s="19" t="s">
        <v>13</v>
      </c>
      <c r="C8" s="20" t="s">
        <v>14</v>
      </c>
      <c r="D8" s="68"/>
      <c r="E8" s="65" t="s">
        <v>153</v>
      </c>
      <c r="F8" s="12">
        <f t="shared" si="0"/>
        <v>0.89268</v>
      </c>
      <c r="G8" s="14">
        <v>34.6</v>
      </c>
      <c r="H8" s="61">
        <f t="shared" si="1"/>
        <v>0</v>
      </c>
      <c r="K8" s="17"/>
    </row>
    <row r="9" spans="1:11" s="16" customFormat="1" ht="15" customHeight="1">
      <c r="A9" s="18" t="s">
        <v>13</v>
      </c>
      <c r="B9" s="19" t="s">
        <v>13</v>
      </c>
      <c r="C9" s="20" t="s">
        <v>15</v>
      </c>
      <c r="D9" s="68"/>
      <c r="E9" s="65" t="s">
        <v>153</v>
      </c>
      <c r="F9" s="12">
        <f t="shared" si="0"/>
        <v>0.86688</v>
      </c>
      <c r="G9" s="14">
        <v>33.6</v>
      </c>
      <c r="H9" s="61">
        <f t="shared" si="1"/>
        <v>0</v>
      </c>
      <c r="K9" s="17"/>
    </row>
    <row r="10" spans="1:11" s="16" customFormat="1" ht="15" customHeight="1">
      <c r="A10" s="18" t="s">
        <v>13</v>
      </c>
      <c r="B10" s="19" t="s">
        <v>13</v>
      </c>
      <c r="C10" s="20" t="s">
        <v>16</v>
      </c>
      <c r="D10" s="68"/>
      <c r="E10" s="65" t="s">
        <v>153</v>
      </c>
      <c r="F10" s="12">
        <f t="shared" si="0"/>
        <v>0.94686</v>
      </c>
      <c r="G10" s="14">
        <v>36.7</v>
      </c>
      <c r="H10" s="61">
        <f t="shared" si="1"/>
        <v>0</v>
      </c>
      <c r="K10" s="17"/>
    </row>
    <row r="11" spans="1:11" s="16" customFormat="1" ht="15" customHeight="1">
      <c r="A11" s="18" t="s">
        <v>13</v>
      </c>
      <c r="B11" s="19" t="s">
        <v>13</v>
      </c>
      <c r="C11" s="20" t="s">
        <v>17</v>
      </c>
      <c r="D11" s="68"/>
      <c r="E11" s="65" t="s">
        <v>153</v>
      </c>
      <c r="F11" s="12">
        <f t="shared" si="0"/>
        <v>0.97266</v>
      </c>
      <c r="G11" s="14">
        <v>37.7</v>
      </c>
      <c r="H11" s="61">
        <f t="shared" si="1"/>
        <v>0</v>
      </c>
      <c r="K11" s="17"/>
    </row>
    <row r="12" spans="1:11" s="16" customFormat="1" ht="15" customHeight="1">
      <c r="A12" s="18" t="s">
        <v>13</v>
      </c>
      <c r="B12" s="19" t="s">
        <v>13</v>
      </c>
      <c r="C12" s="20" t="s">
        <v>18</v>
      </c>
      <c r="D12" s="68"/>
      <c r="E12" s="65" t="s">
        <v>153</v>
      </c>
      <c r="F12" s="12">
        <f t="shared" si="0"/>
        <v>1.00878</v>
      </c>
      <c r="G12" s="14">
        <v>39.1</v>
      </c>
      <c r="H12" s="61">
        <f t="shared" si="1"/>
        <v>0</v>
      </c>
      <c r="K12" s="17"/>
    </row>
    <row r="13" spans="1:11" s="16" customFormat="1" ht="15" customHeight="1">
      <c r="A13" s="18" t="s">
        <v>13</v>
      </c>
      <c r="B13" s="19" t="s">
        <v>13</v>
      </c>
      <c r="C13" s="20" t="s">
        <v>19</v>
      </c>
      <c r="D13" s="68"/>
      <c r="E13" s="65" t="s">
        <v>153</v>
      </c>
      <c r="F13" s="12">
        <f t="shared" si="0"/>
        <v>1.08102</v>
      </c>
      <c r="G13" s="14">
        <v>41.9</v>
      </c>
      <c r="H13" s="61">
        <f t="shared" si="1"/>
        <v>0</v>
      </c>
      <c r="K13" s="17"/>
    </row>
    <row r="14" spans="1:11" s="16" customFormat="1" ht="15" customHeight="1">
      <c r="A14" s="18"/>
      <c r="B14" s="19"/>
      <c r="C14" s="20" t="s">
        <v>20</v>
      </c>
      <c r="D14" s="68"/>
      <c r="E14" s="64" t="s">
        <v>154</v>
      </c>
      <c r="F14" s="12">
        <f t="shared" si="0"/>
        <v>1.05522</v>
      </c>
      <c r="G14" s="14">
        <v>40.9</v>
      </c>
      <c r="H14" s="61">
        <f t="shared" si="1"/>
        <v>0</v>
      </c>
      <c r="K14" s="17"/>
    </row>
    <row r="15" spans="1:11" s="16" customFormat="1" ht="15" customHeight="1">
      <c r="A15" s="18" t="s">
        <v>13</v>
      </c>
      <c r="B15" s="19" t="s">
        <v>13</v>
      </c>
      <c r="C15" s="20" t="s">
        <v>21</v>
      </c>
      <c r="D15" s="68"/>
      <c r="E15" s="64" t="s">
        <v>154</v>
      </c>
      <c r="F15" s="12">
        <f t="shared" si="0"/>
        <v>0.77142</v>
      </c>
      <c r="G15" s="14">
        <v>29.9</v>
      </c>
      <c r="H15" s="61">
        <f t="shared" si="1"/>
        <v>0</v>
      </c>
      <c r="K15" s="17"/>
    </row>
    <row r="16" spans="1:11" s="16" customFormat="1" ht="15" customHeight="1">
      <c r="A16" s="18" t="s">
        <v>13</v>
      </c>
      <c r="B16" s="19" t="s">
        <v>13</v>
      </c>
      <c r="C16" s="20" t="s">
        <v>22</v>
      </c>
      <c r="D16" s="68"/>
      <c r="E16" s="64" t="s">
        <v>154</v>
      </c>
      <c r="F16" s="12">
        <f t="shared" si="0"/>
        <v>1.31064</v>
      </c>
      <c r="G16" s="14">
        <v>50.8</v>
      </c>
      <c r="H16" s="61">
        <f t="shared" si="1"/>
        <v>0</v>
      </c>
      <c r="K16" s="17"/>
    </row>
    <row r="17" spans="1:11" s="16" customFormat="1" ht="15" customHeight="1">
      <c r="A17" s="18" t="s">
        <v>13</v>
      </c>
      <c r="B17" s="19" t="s">
        <v>13</v>
      </c>
      <c r="C17" s="20" t="s">
        <v>23</v>
      </c>
      <c r="D17" s="68"/>
      <c r="E17" s="64" t="s">
        <v>24</v>
      </c>
      <c r="F17" s="12">
        <f t="shared" si="0"/>
        <v>1.15842</v>
      </c>
      <c r="G17" s="14">
        <v>44.9</v>
      </c>
      <c r="H17" s="61">
        <f t="shared" si="1"/>
        <v>0</v>
      </c>
      <c r="K17" s="17"/>
    </row>
    <row r="18" spans="1:11" s="16" customFormat="1" ht="15" customHeight="1">
      <c r="A18" s="18" t="s">
        <v>13</v>
      </c>
      <c r="B18" s="19" t="s">
        <v>13</v>
      </c>
      <c r="C18" s="20" t="s">
        <v>25</v>
      </c>
      <c r="D18" s="68"/>
      <c r="E18" s="64" t="s">
        <v>154</v>
      </c>
      <c r="F18" s="12">
        <f t="shared" si="0"/>
        <v>1.40868</v>
      </c>
      <c r="G18" s="14">
        <v>54.6</v>
      </c>
      <c r="H18" s="61">
        <f t="shared" si="1"/>
        <v>0</v>
      </c>
      <c r="K18" s="17"/>
    </row>
    <row r="19" spans="1:11" s="16" customFormat="1" ht="15" customHeight="1">
      <c r="A19" s="18" t="s">
        <v>13</v>
      </c>
      <c r="B19" s="19" t="s">
        <v>13</v>
      </c>
      <c r="C19" s="20" t="s">
        <v>26</v>
      </c>
      <c r="D19" s="68"/>
      <c r="E19" s="64" t="s">
        <v>24</v>
      </c>
      <c r="F19" s="12">
        <f t="shared" si="0"/>
        <v>1.1223</v>
      </c>
      <c r="G19" s="14">
        <v>43.5</v>
      </c>
      <c r="H19" s="61">
        <f t="shared" si="1"/>
        <v>0</v>
      </c>
      <c r="K19" s="17"/>
    </row>
    <row r="20" spans="1:11" s="16" customFormat="1" ht="15" customHeight="1">
      <c r="A20" s="21" t="s">
        <v>13</v>
      </c>
      <c r="B20" s="9" t="s">
        <v>13</v>
      </c>
      <c r="C20" s="20" t="s">
        <v>27</v>
      </c>
      <c r="D20" s="68"/>
      <c r="E20" s="64" t="s">
        <v>154</v>
      </c>
      <c r="F20" s="12">
        <f t="shared" si="0"/>
        <v>0.7482</v>
      </c>
      <c r="G20" s="14">
        <v>29</v>
      </c>
      <c r="H20" s="61">
        <f t="shared" si="1"/>
        <v>0</v>
      </c>
      <c r="K20" s="17"/>
    </row>
    <row r="21" spans="1:11" s="16" customFormat="1" ht="15" customHeight="1">
      <c r="A21" s="18" t="s">
        <v>13</v>
      </c>
      <c r="B21" s="19" t="s">
        <v>13</v>
      </c>
      <c r="C21" s="20" t="s">
        <v>28</v>
      </c>
      <c r="D21" s="68"/>
      <c r="E21" s="64" t="s">
        <v>154</v>
      </c>
      <c r="F21" s="12">
        <f t="shared" si="0"/>
        <v>0.66306</v>
      </c>
      <c r="G21" s="14">
        <v>25.7</v>
      </c>
      <c r="H21" s="61">
        <f t="shared" si="1"/>
        <v>0</v>
      </c>
      <c r="K21" s="17"/>
    </row>
    <row r="22" spans="1:11" s="16" customFormat="1" ht="15" customHeight="1">
      <c r="A22" s="18" t="s">
        <v>13</v>
      </c>
      <c r="B22" s="19" t="s">
        <v>13</v>
      </c>
      <c r="C22" s="20" t="s">
        <v>29</v>
      </c>
      <c r="D22" s="68"/>
      <c r="E22" s="64" t="s">
        <v>154</v>
      </c>
      <c r="F22" s="12">
        <f t="shared" si="0"/>
        <v>0.69402</v>
      </c>
      <c r="G22" s="14">
        <v>26.9</v>
      </c>
      <c r="H22" s="61">
        <f t="shared" si="1"/>
        <v>0</v>
      </c>
      <c r="K22" s="17"/>
    </row>
    <row r="23" spans="1:11" s="16" customFormat="1" ht="15" customHeight="1">
      <c r="A23" s="18" t="s">
        <v>13</v>
      </c>
      <c r="B23" s="19" t="s">
        <v>13</v>
      </c>
      <c r="C23" s="20" t="s">
        <v>30</v>
      </c>
      <c r="D23" s="68"/>
      <c r="E23" s="64" t="s">
        <v>154</v>
      </c>
      <c r="F23" s="12">
        <f t="shared" si="0"/>
        <v>0.75852</v>
      </c>
      <c r="G23" s="14">
        <v>29.4</v>
      </c>
      <c r="H23" s="61">
        <f t="shared" si="1"/>
        <v>0</v>
      </c>
      <c r="K23" s="17"/>
    </row>
    <row r="24" spans="1:11" s="16" customFormat="1" ht="15" customHeight="1">
      <c r="A24" s="18"/>
      <c r="B24" s="19"/>
      <c r="C24" s="20" t="s">
        <v>31</v>
      </c>
      <c r="D24" s="68"/>
      <c r="E24" s="64" t="s">
        <v>154</v>
      </c>
      <c r="F24" s="12">
        <f t="shared" si="0"/>
        <v>0.96234</v>
      </c>
      <c r="G24" s="14">
        <v>37.3</v>
      </c>
      <c r="H24" s="61">
        <f t="shared" si="1"/>
        <v>0</v>
      </c>
      <c r="K24" s="17"/>
    </row>
    <row r="25" spans="1:11" s="16" customFormat="1" ht="15" customHeight="1">
      <c r="A25" s="18" t="s">
        <v>13</v>
      </c>
      <c r="B25" s="19" t="s">
        <v>13</v>
      </c>
      <c r="C25" s="20" t="s">
        <v>32</v>
      </c>
      <c r="D25" s="68"/>
      <c r="E25" s="64" t="s">
        <v>24</v>
      </c>
      <c r="F25" s="12">
        <f t="shared" si="0"/>
        <v>0.54438</v>
      </c>
      <c r="G25" s="14">
        <v>21.1</v>
      </c>
      <c r="H25" s="61">
        <f t="shared" si="1"/>
        <v>0</v>
      </c>
      <c r="K25" s="17"/>
    </row>
    <row r="26" spans="1:11" s="16" customFormat="1" ht="15" customHeight="1">
      <c r="A26" s="18" t="s">
        <v>13</v>
      </c>
      <c r="B26" s="19" t="s">
        <v>13</v>
      </c>
      <c r="C26" s="20" t="s">
        <v>33</v>
      </c>
      <c r="D26" s="68"/>
      <c r="E26" s="64" t="s">
        <v>24</v>
      </c>
      <c r="F26" s="12">
        <f t="shared" si="0"/>
        <v>0.08798</v>
      </c>
      <c r="G26" s="14">
        <v>3.41</v>
      </c>
      <c r="H26" s="61">
        <f t="shared" si="1"/>
        <v>0</v>
      </c>
      <c r="K26" s="17"/>
    </row>
    <row r="27" spans="1:11" s="16" customFormat="1" ht="15" customHeight="1">
      <c r="A27" s="18" t="s">
        <v>13</v>
      </c>
      <c r="B27" s="19" t="s">
        <v>13</v>
      </c>
      <c r="C27" s="20" t="s">
        <v>34</v>
      </c>
      <c r="D27" s="68"/>
      <c r="E27" s="64" t="s">
        <v>24</v>
      </c>
      <c r="F27" s="12">
        <f t="shared" si="0"/>
        <v>0.21698</v>
      </c>
      <c r="G27" s="14">
        <v>8.41</v>
      </c>
      <c r="H27" s="61">
        <f t="shared" si="1"/>
        <v>0</v>
      </c>
      <c r="K27" s="17"/>
    </row>
    <row r="28" spans="1:11" s="16" customFormat="1" ht="15" customHeight="1">
      <c r="A28" s="18" t="s">
        <v>13</v>
      </c>
      <c r="B28" s="19" t="s">
        <v>13</v>
      </c>
      <c r="C28" s="20" t="s">
        <v>35</v>
      </c>
      <c r="D28" s="68"/>
      <c r="E28" s="64" t="s">
        <v>24</v>
      </c>
      <c r="F28" s="12">
        <f t="shared" si="0"/>
        <v>1.161</v>
      </c>
      <c r="G28" s="14">
        <v>45</v>
      </c>
      <c r="H28" s="61">
        <f t="shared" si="1"/>
        <v>0</v>
      </c>
      <c r="K28" s="17"/>
    </row>
    <row r="29" spans="1:8" s="16" customFormat="1" ht="15" customHeight="1">
      <c r="A29" s="83" t="s">
        <v>36</v>
      </c>
      <c r="B29" s="22" t="s">
        <v>37</v>
      </c>
      <c r="C29" s="20" t="s">
        <v>38</v>
      </c>
      <c r="D29" s="68"/>
      <c r="E29" s="64" t="s">
        <v>39</v>
      </c>
      <c r="F29" s="12">
        <f t="shared" si="0"/>
        <v>0.02632</v>
      </c>
      <c r="G29" s="14">
        <v>1.02</v>
      </c>
      <c r="H29" s="61">
        <f t="shared" si="1"/>
        <v>0</v>
      </c>
    </row>
    <row r="30" spans="1:8" s="16" customFormat="1" ht="15" customHeight="1">
      <c r="A30" s="84"/>
      <c r="B30" s="9"/>
      <c r="C30" s="20" t="s">
        <v>40</v>
      </c>
      <c r="D30" s="68"/>
      <c r="E30" s="64" t="s">
        <v>39</v>
      </c>
      <c r="F30" s="12">
        <f t="shared" si="0"/>
        <v>0.03509</v>
      </c>
      <c r="G30" s="14">
        <v>1.36</v>
      </c>
      <c r="H30" s="61">
        <f t="shared" si="1"/>
        <v>0</v>
      </c>
    </row>
    <row r="31" spans="1:8" s="16" customFormat="1" ht="15" customHeight="1">
      <c r="A31" s="84"/>
      <c r="B31" s="9"/>
      <c r="C31" s="20" t="s">
        <v>41</v>
      </c>
      <c r="D31" s="68"/>
      <c r="E31" s="64" t="s">
        <v>39</v>
      </c>
      <c r="F31" s="12">
        <f t="shared" si="0"/>
        <v>0.03509</v>
      </c>
      <c r="G31" s="14">
        <v>1.36</v>
      </c>
      <c r="H31" s="61">
        <f t="shared" si="1"/>
        <v>0</v>
      </c>
    </row>
    <row r="32" spans="1:8" s="16" customFormat="1" ht="15" customHeight="1">
      <c r="A32" s="85"/>
      <c r="B32" s="9"/>
      <c r="C32" s="20" t="s">
        <v>42</v>
      </c>
      <c r="D32" s="68"/>
      <c r="E32" s="64" t="s">
        <v>39</v>
      </c>
      <c r="F32" s="12">
        <f t="shared" si="0"/>
        <v>0.03509</v>
      </c>
      <c r="G32" s="14">
        <v>1.36</v>
      </c>
      <c r="H32" s="61">
        <f t="shared" si="1"/>
        <v>0</v>
      </c>
    </row>
    <row r="33" spans="1:8" s="16" customFormat="1" ht="15" customHeight="1">
      <c r="A33" s="83" t="s">
        <v>43</v>
      </c>
      <c r="B33" s="22" t="s">
        <v>156</v>
      </c>
      <c r="C33" s="20" t="s">
        <v>158</v>
      </c>
      <c r="D33" s="68"/>
      <c r="E33" s="64" t="s">
        <v>44</v>
      </c>
      <c r="F33" s="12">
        <f t="shared" si="0"/>
        <v>0.25723</v>
      </c>
      <c r="G33" s="14">
        <v>9.97</v>
      </c>
      <c r="H33" s="61">
        <f>IF(ISERROR(D33*F33),"",ROUND(D33*F33,1))/1000</f>
        <v>0</v>
      </c>
    </row>
    <row r="34" spans="1:8" s="16" customFormat="1" ht="15" customHeight="1">
      <c r="A34" s="84"/>
      <c r="B34" s="23"/>
      <c r="C34" s="20" t="s">
        <v>45</v>
      </c>
      <c r="D34" s="68"/>
      <c r="E34" s="64" t="s">
        <v>44</v>
      </c>
      <c r="F34" s="12">
        <f t="shared" si="0"/>
        <v>0.23942</v>
      </c>
      <c r="G34" s="14">
        <v>9.28</v>
      </c>
      <c r="H34" s="61">
        <f t="shared" si="1"/>
        <v>0</v>
      </c>
    </row>
    <row r="35" spans="1:8" s="16" customFormat="1" ht="15" customHeight="1" thickBot="1">
      <c r="A35" s="85"/>
      <c r="B35" s="24" t="s">
        <v>157</v>
      </c>
      <c r="C35" s="20" t="s">
        <v>46</v>
      </c>
      <c r="D35" s="68"/>
      <c r="E35" s="64" t="s">
        <v>44</v>
      </c>
      <c r="F35" s="12">
        <f t="shared" si="0"/>
        <v>0.25181</v>
      </c>
      <c r="G35" s="14">
        <v>9.76</v>
      </c>
      <c r="H35" s="69">
        <f t="shared" si="1"/>
        <v>0</v>
      </c>
    </row>
    <row r="36" spans="4:10" ht="15" customHeight="1" thickBot="1">
      <c r="D36" s="75"/>
      <c r="E36" s="76"/>
      <c r="F36" s="75"/>
      <c r="G36" s="77" t="s">
        <v>47</v>
      </c>
      <c r="H36" s="70">
        <f>SUM(H6:H35)</f>
        <v>0</v>
      </c>
      <c r="I36" s="16"/>
      <c r="J36" s="16"/>
    </row>
    <row r="37" spans="3:11" ht="63" customHeight="1" thickBot="1">
      <c r="C37" s="58" t="s">
        <v>127</v>
      </c>
      <c r="D37" s="86" t="str">
        <f>IF(H36=0,"数値を入力してください",IF(H36&gt;=1500,"1500kL以上です。１号計画書【様式第1,4号】、１号報告書【様式第5,8号】を提出して下さい。",IF(H36&lt;500,"1,500kL未満です。大気汚染防止法のばい煙発生施設の届出がある場合には２号計画書【様式第2号】、２号報告書【様式第6号】を提出して下さい。",IF(H36&lt;1,500,"1,500kL未満です。大気汚染防止法のばい煙発生施設の届出がある場合には２号計画書【様式第2,4号】、２号報告書【様式第6,8号】を提出して下さい。"))))</f>
        <v>数値を入力してください</v>
      </c>
      <c r="E37" s="87"/>
      <c r="F37" s="87"/>
      <c r="G37" s="87"/>
      <c r="H37" s="88"/>
      <c r="J37" s="16"/>
      <c r="K37" s="16"/>
    </row>
    <row r="38" spans="9:10" ht="15" customHeight="1">
      <c r="I38" s="16"/>
      <c r="J38" s="16"/>
    </row>
    <row r="39" spans="9:10" ht="15" customHeight="1">
      <c r="I39" s="16"/>
      <c r="J39" s="16"/>
    </row>
    <row r="40" spans="9:10" ht="15" customHeight="1">
      <c r="I40" s="16"/>
      <c r="J40" s="16"/>
    </row>
    <row r="41" spans="9:10" ht="15" customHeight="1">
      <c r="I41" s="16"/>
      <c r="J41" s="16"/>
    </row>
    <row r="42" spans="9:10" ht="15" customHeight="1">
      <c r="I42" s="16"/>
      <c r="J42" s="16"/>
    </row>
    <row r="43" spans="9:10" ht="15" customHeight="1">
      <c r="I43" s="16"/>
      <c r="J43" s="16"/>
    </row>
    <row r="44" spans="9:10" ht="15" customHeight="1">
      <c r="I44" s="16"/>
      <c r="J44" s="16"/>
    </row>
  </sheetData>
  <sheetProtection/>
  <mergeCells count="8">
    <mergeCell ref="A33:A35"/>
    <mergeCell ref="D37:H37"/>
    <mergeCell ref="D4:D5"/>
    <mergeCell ref="E4:E5"/>
    <mergeCell ref="F4:F5"/>
    <mergeCell ref="G4:G5"/>
    <mergeCell ref="H4:H5"/>
    <mergeCell ref="A29:A32"/>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57"/>
  <sheetViews>
    <sheetView view="pageBreakPreview" zoomScaleNormal="85" zoomScaleSheetLayoutView="100" zoomScalePageLayoutView="0" workbookViewId="0" topLeftCell="A19">
      <selection activeCell="D33" sqref="D33:H33"/>
    </sheetView>
  </sheetViews>
  <sheetFormatPr defaultColWidth="9.00390625" defaultRowHeight="15" customHeight="1"/>
  <cols>
    <col min="1" max="1" width="31.25390625" style="3" customWidth="1"/>
    <col min="2" max="2" width="26.25390625" style="3" customWidth="1"/>
    <col min="3" max="3" width="28.375" style="3" customWidth="1"/>
    <col min="4" max="4" width="11.50390625" style="4" customWidth="1"/>
    <col min="5" max="5" width="8.75390625" style="3" customWidth="1"/>
    <col min="6" max="6" width="4.875" style="4" hidden="1" customWidth="1"/>
    <col min="7" max="7" width="9.00390625" style="4" customWidth="1"/>
    <col min="8" max="8" width="9.75390625" style="4" customWidth="1"/>
    <col min="9" max="9" width="6.75390625" style="4" customWidth="1"/>
    <col min="10" max="10" width="12.375" style="4" customWidth="1"/>
    <col min="11" max="16384" width="9.00390625" style="3" customWidth="1"/>
  </cols>
  <sheetData>
    <row r="1" spans="1:2" ht="14.25">
      <c r="A1" s="1" t="s">
        <v>152</v>
      </c>
      <c r="B1" s="2"/>
    </row>
    <row r="2" spans="1:9" ht="20.25" customHeight="1">
      <c r="A2" s="1"/>
      <c r="B2" s="2"/>
      <c r="D2" s="67" t="s">
        <v>159</v>
      </c>
      <c r="E2" s="59" t="s">
        <v>125</v>
      </c>
      <c r="I2" s="27" t="s">
        <v>48</v>
      </c>
    </row>
    <row r="3" spans="4:10" s="2" customFormat="1" ht="15" customHeight="1">
      <c r="D3" s="28"/>
      <c r="F3" s="28"/>
      <c r="G3" s="28"/>
      <c r="H3" s="28"/>
      <c r="I3" s="29" t="s">
        <v>49</v>
      </c>
      <c r="J3" s="28"/>
    </row>
    <row r="4" spans="1:10" ht="15" customHeight="1">
      <c r="A4" s="5" t="s">
        <v>50</v>
      </c>
      <c r="B4" s="6"/>
      <c r="C4" s="5"/>
      <c r="D4" s="89" t="s">
        <v>147</v>
      </c>
      <c r="E4" s="91" t="s">
        <v>1</v>
      </c>
      <c r="F4" s="117" t="s">
        <v>3</v>
      </c>
      <c r="G4" s="119" t="s">
        <v>4</v>
      </c>
      <c r="H4" s="96" t="s">
        <v>5</v>
      </c>
      <c r="I4" s="96" t="s">
        <v>6</v>
      </c>
      <c r="J4" s="96" t="s">
        <v>148</v>
      </c>
    </row>
    <row r="5" spans="1:10" ht="15" customHeight="1">
      <c r="A5" s="5" t="s">
        <v>7</v>
      </c>
      <c r="B5" s="6" t="s">
        <v>8</v>
      </c>
      <c r="C5" s="7" t="s">
        <v>8</v>
      </c>
      <c r="D5" s="90"/>
      <c r="E5" s="91"/>
      <c r="F5" s="118"/>
      <c r="G5" s="120"/>
      <c r="H5" s="97"/>
      <c r="I5" s="97"/>
      <c r="J5" s="97"/>
    </row>
    <row r="6" spans="1:10" s="16" customFormat="1" ht="15" customHeight="1">
      <c r="A6" s="111" t="s">
        <v>51</v>
      </c>
      <c r="B6" s="113"/>
      <c r="C6" s="31" t="s">
        <v>52</v>
      </c>
      <c r="D6" s="79"/>
      <c r="E6" s="64" t="s">
        <v>155</v>
      </c>
      <c r="F6" s="14"/>
      <c r="G6" s="32">
        <v>19</v>
      </c>
      <c r="H6" s="103">
        <f>(D6*$G$6-D7*$G$7)/1000</f>
        <v>0</v>
      </c>
      <c r="I6" s="115">
        <v>14800</v>
      </c>
      <c r="J6" s="107">
        <f>IF(ISERROR(H6*I6),"",ROUND(H6*I6,1))</f>
        <v>0</v>
      </c>
    </row>
    <row r="7" spans="1:10" s="16" customFormat="1" ht="30" customHeight="1">
      <c r="A7" s="112"/>
      <c r="B7" s="114"/>
      <c r="C7" s="31" t="s">
        <v>53</v>
      </c>
      <c r="D7" s="79"/>
      <c r="E7" s="64" t="s">
        <v>155</v>
      </c>
      <c r="F7" s="14"/>
      <c r="G7" s="14">
        <v>1000</v>
      </c>
      <c r="H7" s="104"/>
      <c r="I7" s="116"/>
      <c r="J7" s="108"/>
    </row>
    <row r="8" spans="1:10" s="16" customFormat="1" ht="21.75" customHeight="1">
      <c r="A8" s="34" t="s">
        <v>54</v>
      </c>
      <c r="B8" s="35"/>
      <c r="C8" s="31" t="s">
        <v>55</v>
      </c>
      <c r="D8" s="79"/>
      <c r="E8" s="64" t="s">
        <v>155</v>
      </c>
      <c r="F8" s="14"/>
      <c r="G8" s="36">
        <v>4.9</v>
      </c>
      <c r="H8" s="13">
        <f>IF(ISERROR(D8*$G$8),"",ROUND(D8*$G$8,1))/1000</f>
        <v>0</v>
      </c>
      <c r="I8" s="78"/>
      <c r="J8" s="61">
        <f aca="true" t="shared" si="0" ref="J8:J15">IF(ISERROR(H8*I8),"",ROUND(H8*I8,1))</f>
        <v>0</v>
      </c>
    </row>
    <row r="9" spans="1:10" s="16" customFormat="1" ht="15" customHeight="1">
      <c r="A9" s="111" t="s">
        <v>56</v>
      </c>
      <c r="B9" s="37" t="s">
        <v>57</v>
      </c>
      <c r="C9" s="31" t="s">
        <v>58</v>
      </c>
      <c r="D9" s="79"/>
      <c r="E9" s="64" t="s">
        <v>155</v>
      </c>
      <c r="F9" s="14"/>
      <c r="G9" s="36">
        <v>0.5</v>
      </c>
      <c r="H9" s="13">
        <f>IF(ISERROR(D9*$G$9),"",ROUND(D9*$G$9,1))/1000</f>
        <v>0</v>
      </c>
      <c r="I9" s="78"/>
      <c r="J9" s="61">
        <f t="shared" si="0"/>
        <v>0</v>
      </c>
    </row>
    <row r="10" spans="1:10" s="16" customFormat="1" ht="15" customHeight="1">
      <c r="A10" s="121"/>
      <c r="B10" s="37" t="s">
        <v>59</v>
      </c>
      <c r="C10" s="31" t="s">
        <v>58</v>
      </c>
      <c r="D10" s="79"/>
      <c r="E10" s="64" t="s">
        <v>155</v>
      </c>
      <c r="F10" s="14"/>
      <c r="G10" s="36">
        <v>1.9</v>
      </c>
      <c r="H10" s="13">
        <f>IF(ISERROR(D10*$G$10),"",ROUND(D10*$G$10,1))/1000</f>
        <v>0</v>
      </c>
      <c r="I10" s="78"/>
      <c r="J10" s="61">
        <f t="shared" si="0"/>
        <v>0</v>
      </c>
    </row>
    <row r="11" spans="1:10" s="16" customFormat="1" ht="29.25" customHeight="1">
      <c r="A11" s="121"/>
      <c r="B11" s="38" t="s">
        <v>60</v>
      </c>
      <c r="C11" s="31" t="s">
        <v>58</v>
      </c>
      <c r="D11" s="79"/>
      <c r="E11" s="64" t="s">
        <v>155</v>
      </c>
      <c r="F11" s="14"/>
      <c r="G11" s="36">
        <v>2</v>
      </c>
      <c r="H11" s="13">
        <f>IF(ISERROR(D11*$G$11),"",ROUND(D11*$G$11,1))/1000</f>
        <v>0</v>
      </c>
      <c r="I11" s="78"/>
      <c r="J11" s="61">
        <f t="shared" si="0"/>
        <v>0</v>
      </c>
    </row>
    <row r="12" spans="1:10" s="16" customFormat="1" ht="15" customHeight="1">
      <c r="A12" s="121"/>
      <c r="B12" s="37" t="s">
        <v>61</v>
      </c>
      <c r="C12" s="39" t="s">
        <v>62</v>
      </c>
      <c r="D12" s="79"/>
      <c r="E12" s="40" t="s">
        <v>63</v>
      </c>
      <c r="F12" s="14"/>
      <c r="G12" s="36">
        <v>0.00065</v>
      </c>
      <c r="H12" s="13">
        <f>IF(ISERROR(D12*$G$12),"",ROUND(D12*$G$12,1))/1000</f>
        <v>0</v>
      </c>
      <c r="I12" s="78"/>
      <c r="J12" s="61">
        <f t="shared" si="0"/>
        <v>0</v>
      </c>
    </row>
    <row r="13" spans="1:10" s="16" customFormat="1" ht="15" customHeight="1">
      <c r="A13" s="112"/>
      <c r="B13" s="41" t="s">
        <v>64</v>
      </c>
      <c r="C13" s="42" t="s">
        <v>62</v>
      </c>
      <c r="D13" s="79"/>
      <c r="E13" s="40" t="s">
        <v>63</v>
      </c>
      <c r="F13" s="14"/>
      <c r="G13" s="36">
        <v>0.0025</v>
      </c>
      <c r="H13" s="13">
        <f>IF(ISERROR(D13*$G$13),"",ROUND(D13*$G$13,1))/1000</f>
        <v>0</v>
      </c>
      <c r="I13" s="78"/>
      <c r="J13" s="61">
        <f t="shared" si="0"/>
        <v>0</v>
      </c>
    </row>
    <row r="14" spans="1:10" s="16" customFormat="1" ht="30" customHeight="1">
      <c r="A14" s="34" t="s">
        <v>65</v>
      </c>
      <c r="B14" s="38" t="s">
        <v>60</v>
      </c>
      <c r="C14" s="31" t="s">
        <v>66</v>
      </c>
      <c r="D14" s="79"/>
      <c r="E14" s="64" t="s">
        <v>155</v>
      </c>
      <c r="F14" s="14"/>
      <c r="G14" s="36">
        <v>17</v>
      </c>
      <c r="H14" s="13">
        <f>IF(ISERROR(D14*$G$14),"",ROUND(D14*$G$14,1))/1000</f>
        <v>0</v>
      </c>
      <c r="I14" s="78"/>
      <c r="J14" s="61">
        <f t="shared" si="0"/>
        <v>0</v>
      </c>
    </row>
    <row r="15" spans="1:10" s="16" customFormat="1" ht="15" customHeight="1">
      <c r="A15" s="111" t="s">
        <v>67</v>
      </c>
      <c r="B15" s="122" t="s">
        <v>60</v>
      </c>
      <c r="C15" s="31" t="s">
        <v>68</v>
      </c>
      <c r="D15" s="79"/>
      <c r="E15" s="64" t="s">
        <v>155</v>
      </c>
      <c r="F15" s="14"/>
      <c r="G15" s="36">
        <v>1000</v>
      </c>
      <c r="H15" s="109">
        <f>(D15*$G$15+D16*$G$16)/1000</f>
        <v>0</v>
      </c>
      <c r="I15" s="105"/>
      <c r="J15" s="107">
        <f t="shared" si="0"/>
        <v>0</v>
      </c>
    </row>
    <row r="16" spans="1:10" s="16" customFormat="1" ht="15" customHeight="1">
      <c r="A16" s="121"/>
      <c r="B16" s="123"/>
      <c r="C16" s="31" t="s">
        <v>69</v>
      </c>
      <c r="D16" s="79"/>
      <c r="E16" s="64" t="s">
        <v>155</v>
      </c>
      <c r="F16" s="14"/>
      <c r="G16" s="36">
        <v>10</v>
      </c>
      <c r="H16" s="110"/>
      <c r="I16" s="106"/>
      <c r="J16" s="108"/>
    </row>
    <row r="17" spans="1:10" s="16" customFormat="1" ht="15" customHeight="1">
      <c r="A17" s="121"/>
      <c r="B17" s="124" t="s">
        <v>61</v>
      </c>
      <c r="C17" s="31" t="s">
        <v>70</v>
      </c>
      <c r="D17" s="79"/>
      <c r="E17" s="64" t="s">
        <v>155</v>
      </c>
      <c r="F17" s="14"/>
      <c r="G17" s="36">
        <v>1000</v>
      </c>
      <c r="H17" s="109">
        <f>(D17*$G$17+D18*$G$18)/1000</f>
        <v>0</v>
      </c>
      <c r="I17" s="105"/>
      <c r="J17" s="107">
        <f>IF(ISERROR(H17*I17),"",ROUND(H17*I17,1))</f>
        <v>0</v>
      </c>
    </row>
    <row r="18" spans="1:10" s="16" customFormat="1" ht="15" customHeight="1">
      <c r="A18" s="112"/>
      <c r="B18" s="125"/>
      <c r="C18" s="31" t="s">
        <v>71</v>
      </c>
      <c r="D18" s="79"/>
      <c r="E18" s="40" t="s">
        <v>63</v>
      </c>
      <c r="F18" s="14"/>
      <c r="G18" s="36">
        <v>0.0011</v>
      </c>
      <c r="H18" s="110"/>
      <c r="I18" s="106"/>
      <c r="J18" s="108"/>
    </row>
    <row r="19" spans="1:10" s="16" customFormat="1" ht="15" customHeight="1">
      <c r="A19" s="111" t="s">
        <v>72</v>
      </c>
      <c r="B19" s="37" t="s">
        <v>73</v>
      </c>
      <c r="C19" s="31" t="s">
        <v>68</v>
      </c>
      <c r="D19" s="79"/>
      <c r="E19" s="64" t="s">
        <v>155</v>
      </c>
      <c r="F19" s="14"/>
      <c r="G19" s="36">
        <v>1000</v>
      </c>
      <c r="H19" s="13">
        <f>IF(ISERROR(D19*$G$19),"",ROUND(D19*$G$19,1))/1000</f>
        <v>0</v>
      </c>
      <c r="I19" s="78"/>
      <c r="J19" s="61">
        <f aca="true" t="shared" si="1" ref="J19:J29">IF(ISERROR(H19*I19),"",ROUND(H19*I19,1))</f>
        <v>0</v>
      </c>
    </row>
    <row r="20" spans="1:10" s="16" customFormat="1" ht="15" customHeight="1">
      <c r="A20" s="121"/>
      <c r="B20" s="37" t="s">
        <v>59</v>
      </c>
      <c r="C20" s="31" t="s">
        <v>68</v>
      </c>
      <c r="D20" s="79"/>
      <c r="E20" s="64" t="s">
        <v>155</v>
      </c>
      <c r="F20" s="14"/>
      <c r="G20" s="36">
        <v>1000</v>
      </c>
      <c r="H20" s="13">
        <f>IF(ISERROR(D20*$G$20),"",ROUND(D20*$G$20,1))/1000</f>
        <v>0</v>
      </c>
      <c r="I20" s="78"/>
      <c r="J20" s="61">
        <f t="shared" si="1"/>
        <v>0</v>
      </c>
    </row>
    <row r="21" spans="1:10" s="16" customFormat="1" ht="30.75" customHeight="1">
      <c r="A21" s="121"/>
      <c r="B21" s="38" t="s">
        <v>60</v>
      </c>
      <c r="C21" s="31" t="s">
        <v>68</v>
      </c>
      <c r="D21" s="79"/>
      <c r="E21" s="64" t="s">
        <v>155</v>
      </c>
      <c r="F21" s="14"/>
      <c r="G21" s="36">
        <v>1000</v>
      </c>
      <c r="H21" s="13">
        <f>IF(ISERROR(D21*$G$21),"",ROUND(D21*$G$21,1))/1000</f>
        <v>0</v>
      </c>
      <c r="I21" s="78"/>
      <c r="J21" s="61">
        <f t="shared" si="1"/>
        <v>0</v>
      </c>
    </row>
    <row r="22" spans="1:10" s="16" customFormat="1" ht="15" customHeight="1">
      <c r="A22" s="112"/>
      <c r="B22" s="41" t="s">
        <v>61</v>
      </c>
      <c r="C22" s="43" t="s">
        <v>68</v>
      </c>
      <c r="D22" s="79"/>
      <c r="E22" s="64" t="s">
        <v>155</v>
      </c>
      <c r="F22" s="14"/>
      <c r="G22" s="36">
        <v>1000</v>
      </c>
      <c r="H22" s="13">
        <f>IF(ISERROR(D22*$G$22),"",ROUND(D22*$G$22,1))/1000</f>
        <v>0</v>
      </c>
      <c r="I22" s="78"/>
      <c r="J22" s="61">
        <f t="shared" si="1"/>
        <v>0</v>
      </c>
    </row>
    <row r="23" spans="1:10" s="16" customFormat="1" ht="15" customHeight="1">
      <c r="A23" s="111" t="s">
        <v>74</v>
      </c>
      <c r="B23" s="37"/>
      <c r="C23" s="44" t="s">
        <v>75</v>
      </c>
      <c r="D23" s="79"/>
      <c r="E23" s="64" t="s">
        <v>155</v>
      </c>
      <c r="F23" s="14"/>
      <c r="G23" s="36">
        <v>1000</v>
      </c>
      <c r="H23" s="13">
        <f>IF(ISERROR(D23*$G$23),"",ROUND(D23*$G$23,1))/1000</f>
        <v>0</v>
      </c>
      <c r="I23" s="78"/>
      <c r="J23" s="61">
        <f t="shared" si="1"/>
        <v>0</v>
      </c>
    </row>
    <row r="24" spans="1:10" s="16" customFormat="1" ht="30" customHeight="1">
      <c r="A24" s="121"/>
      <c r="B24" s="45"/>
      <c r="C24" s="31" t="s">
        <v>76</v>
      </c>
      <c r="D24" s="79"/>
      <c r="E24" s="64" t="s">
        <v>155</v>
      </c>
      <c r="F24" s="14"/>
      <c r="G24" s="36">
        <v>250</v>
      </c>
      <c r="H24" s="13">
        <f>IF(ISERROR(D24*$G$24),"",ROUND(D24*$G$24,1))/1000</f>
        <v>0</v>
      </c>
      <c r="I24" s="78"/>
      <c r="J24" s="61">
        <f t="shared" si="1"/>
        <v>0</v>
      </c>
    </row>
    <row r="25" spans="1:10" s="16" customFormat="1" ht="15" customHeight="1">
      <c r="A25" s="112"/>
      <c r="B25" s="45"/>
      <c r="C25" s="31" t="s">
        <v>77</v>
      </c>
      <c r="D25" s="79"/>
      <c r="E25" s="64" t="s">
        <v>155</v>
      </c>
      <c r="F25" s="14"/>
      <c r="G25" s="36">
        <v>100</v>
      </c>
      <c r="H25" s="13">
        <f>IF(ISERROR(D25*$G$25),"",ROUND(D25*$G$25,1))/1000</f>
        <v>0</v>
      </c>
      <c r="I25" s="78"/>
      <c r="J25" s="61">
        <f t="shared" si="1"/>
        <v>0</v>
      </c>
    </row>
    <row r="26" spans="1:10" s="16" customFormat="1" ht="15" customHeight="1">
      <c r="A26" s="111" t="s">
        <v>78</v>
      </c>
      <c r="B26" s="37"/>
      <c r="C26" s="31" t="s">
        <v>79</v>
      </c>
      <c r="D26" s="79"/>
      <c r="E26" s="64" t="s">
        <v>155</v>
      </c>
      <c r="F26" s="14"/>
      <c r="G26" s="36">
        <v>28</v>
      </c>
      <c r="H26" s="13">
        <f>IF(ISERROR(D26*$G$26),"",ROUND(D26*$G$26,1))/1000</f>
        <v>0</v>
      </c>
      <c r="I26" s="78"/>
      <c r="J26" s="61">
        <f t="shared" si="1"/>
        <v>0</v>
      </c>
    </row>
    <row r="27" spans="1:10" s="16" customFormat="1" ht="15" customHeight="1">
      <c r="A27" s="112"/>
      <c r="B27" s="46"/>
      <c r="C27" s="31" t="s">
        <v>80</v>
      </c>
      <c r="D27" s="79"/>
      <c r="E27" s="64" t="s">
        <v>155</v>
      </c>
      <c r="F27" s="14"/>
      <c r="G27" s="36">
        <v>0.02</v>
      </c>
      <c r="H27" s="13">
        <f>IF(ISERROR(D27*$G$27),"",ROUND(D27*$G$27,1))/1000</f>
        <v>0</v>
      </c>
      <c r="I27" s="78"/>
      <c r="J27" s="61">
        <f t="shared" si="1"/>
        <v>0</v>
      </c>
    </row>
    <row r="28" spans="1:10" s="16" customFormat="1" ht="15" customHeight="1">
      <c r="A28" s="34" t="s">
        <v>81</v>
      </c>
      <c r="B28" s="37"/>
      <c r="C28" s="40" t="s">
        <v>82</v>
      </c>
      <c r="D28" s="79"/>
      <c r="E28" s="64" t="s">
        <v>155</v>
      </c>
      <c r="F28" s="14"/>
      <c r="G28" s="36">
        <v>1000</v>
      </c>
      <c r="H28" s="13">
        <f>IF(ISERROR(D28*$G$28),"",ROUND(D28*$G$28,1))/1000</f>
        <v>0</v>
      </c>
      <c r="I28" s="78"/>
      <c r="J28" s="61">
        <f t="shared" si="1"/>
        <v>0</v>
      </c>
    </row>
    <row r="29" spans="1:10" s="16" customFormat="1" ht="15" customHeight="1">
      <c r="A29" s="101" t="s">
        <v>83</v>
      </c>
      <c r="B29" s="37"/>
      <c r="C29" s="40" t="s">
        <v>84</v>
      </c>
      <c r="D29" s="79"/>
      <c r="E29" s="64" t="s">
        <v>155</v>
      </c>
      <c r="F29" s="14"/>
      <c r="G29" s="36">
        <v>300</v>
      </c>
      <c r="H29" s="103">
        <f>(D29*$G$29-D30*$G$30)/1000</f>
        <v>0</v>
      </c>
      <c r="I29" s="105"/>
      <c r="J29" s="107">
        <f t="shared" si="1"/>
        <v>0</v>
      </c>
    </row>
    <row r="30" spans="1:10" s="16" customFormat="1" ht="15" customHeight="1">
      <c r="A30" s="102"/>
      <c r="B30" s="46"/>
      <c r="C30" s="40" t="s">
        <v>85</v>
      </c>
      <c r="D30" s="79"/>
      <c r="E30" s="64" t="s">
        <v>155</v>
      </c>
      <c r="F30" s="14"/>
      <c r="G30" s="36">
        <v>1000</v>
      </c>
      <c r="H30" s="104"/>
      <c r="I30" s="106"/>
      <c r="J30" s="108"/>
    </row>
    <row r="31" spans="1:10" s="16" customFormat="1" ht="15" customHeight="1" thickBot="1">
      <c r="A31" s="33" t="s">
        <v>86</v>
      </c>
      <c r="B31" s="46"/>
      <c r="C31" s="47" t="s">
        <v>87</v>
      </c>
      <c r="D31" s="79"/>
      <c r="E31" s="64" t="s">
        <v>155</v>
      </c>
      <c r="F31" s="14"/>
      <c r="G31" s="36">
        <v>1000</v>
      </c>
      <c r="H31" s="13">
        <f>IF(ISERROR(D31*$G$31),"",ROUND(D31*$G$31,1))/1000</f>
        <v>0</v>
      </c>
      <c r="I31" s="78"/>
      <c r="J31" s="69">
        <f>IF(ISERROR(H31*I31),"",ROUND(H31*I31,1))</f>
        <v>0</v>
      </c>
    </row>
    <row r="32" spans="7:10" ht="15" customHeight="1" thickBot="1">
      <c r="G32" s="15"/>
      <c r="H32" s="55"/>
      <c r="I32" s="71" t="s">
        <v>47</v>
      </c>
      <c r="J32" s="70">
        <f>SUM(J6:J31)</f>
        <v>0</v>
      </c>
    </row>
    <row r="33" spans="3:11" ht="31.5" customHeight="1" thickBot="1">
      <c r="C33" s="58" t="s">
        <v>127</v>
      </c>
      <c r="D33" s="98" t="str">
        <f>IF(J32=0,"数値を入力してください",IF(AND(J32&lt;3000),"3000t-CO2未満で対象外です。","3000t-CO2以上です。1号計画書1号報告書を提出してください。"))</f>
        <v>数値を入力してください</v>
      </c>
      <c r="E33" s="99"/>
      <c r="F33" s="99"/>
      <c r="G33" s="99"/>
      <c r="H33" s="100"/>
      <c r="I33" s="3"/>
      <c r="J33" s="3"/>
      <c r="K33" s="16"/>
    </row>
    <row r="35" spans="3:10" ht="15" customHeight="1">
      <c r="C35" s="4"/>
      <c r="D35" s="3"/>
      <c r="F35" s="3"/>
      <c r="G35" s="3"/>
      <c r="H35" s="3"/>
      <c r="I35" s="3"/>
      <c r="J35" s="3"/>
    </row>
    <row r="36" spans="3:10" ht="15" customHeight="1">
      <c r="C36" s="4"/>
      <c r="D36" s="3"/>
      <c r="F36" s="3"/>
      <c r="G36" s="3"/>
      <c r="H36" s="3"/>
      <c r="I36" s="3"/>
      <c r="J36" s="3"/>
    </row>
    <row r="37" spans="4:10" ht="15" customHeight="1">
      <c r="D37" s="3"/>
      <c r="F37" s="3"/>
      <c r="G37" s="3"/>
      <c r="H37" s="3"/>
      <c r="I37" s="3"/>
      <c r="J37" s="3"/>
    </row>
    <row r="38" spans="4:10" ht="15" customHeight="1">
      <c r="D38" s="3"/>
      <c r="F38" s="3"/>
      <c r="G38" s="3"/>
      <c r="H38" s="3"/>
      <c r="I38" s="3"/>
      <c r="J38" s="3"/>
    </row>
    <row r="39" spans="4:10" ht="15" customHeight="1">
      <c r="D39" s="3"/>
      <c r="F39" s="3"/>
      <c r="G39" s="3"/>
      <c r="H39" s="3"/>
      <c r="I39" s="3"/>
      <c r="J39" s="3"/>
    </row>
    <row r="40" spans="4:10" ht="15" customHeight="1">
      <c r="D40" s="3"/>
      <c r="F40" s="3"/>
      <c r="G40" s="3"/>
      <c r="H40" s="3"/>
      <c r="I40" s="3"/>
      <c r="J40" s="3"/>
    </row>
    <row r="41" spans="4:10" ht="15" customHeight="1">
      <c r="D41" s="3"/>
      <c r="F41" s="3"/>
      <c r="G41" s="3"/>
      <c r="H41" s="3"/>
      <c r="I41" s="3"/>
      <c r="J41" s="3"/>
    </row>
    <row r="42" spans="4:10" ht="15" customHeight="1">
      <c r="D42" s="3"/>
      <c r="F42" s="3"/>
      <c r="G42" s="3"/>
      <c r="H42" s="3"/>
      <c r="I42" s="3"/>
      <c r="J42" s="3"/>
    </row>
    <row r="43" spans="4:10" ht="15" customHeight="1">
      <c r="D43" s="3"/>
      <c r="F43" s="3"/>
      <c r="G43" s="3"/>
      <c r="H43" s="3"/>
      <c r="I43" s="3"/>
      <c r="J43" s="3"/>
    </row>
    <row r="44" spans="4:10" ht="15" customHeight="1">
      <c r="D44" s="3"/>
      <c r="F44" s="3"/>
      <c r="G44" s="3"/>
      <c r="H44" s="3"/>
      <c r="I44" s="3"/>
      <c r="J44" s="3"/>
    </row>
    <row r="45" spans="4:10" ht="15" customHeight="1">
      <c r="D45" s="3"/>
      <c r="F45" s="3"/>
      <c r="G45" s="3"/>
      <c r="H45" s="3"/>
      <c r="I45" s="3"/>
      <c r="J45" s="3"/>
    </row>
    <row r="46" spans="4:10" ht="15" customHeight="1">
      <c r="D46" s="3"/>
      <c r="F46" s="3"/>
      <c r="G46" s="3"/>
      <c r="H46" s="3"/>
      <c r="I46" s="3"/>
      <c r="J46" s="3"/>
    </row>
    <row r="47" spans="4:10" ht="15" customHeight="1">
      <c r="D47" s="3"/>
      <c r="F47" s="3"/>
      <c r="G47" s="3"/>
      <c r="H47" s="3"/>
      <c r="I47" s="3"/>
      <c r="J47" s="3"/>
    </row>
    <row r="48" spans="4:10" ht="15" customHeight="1">
      <c r="D48" s="3"/>
      <c r="F48" s="3"/>
      <c r="G48" s="3"/>
      <c r="H48" s="3"/>
      <c r="I48" s="3"/>
      <c r="J48" s="3"/>
    </row>
    <row r="49" spans="4:10" ht="15" customHeight="1">
      <c r="D49" s="3"/>
      <c r="F49" s="3"/>
      <c r="G49" s="3"/>
      <c r="H49" s="3"/>
      <c r="I49" s="3"/>
      <c r="J49" s="3"/>
    </row>
    <row r="50" spans="4:10" ht="15" customHeight="1">
      <c r="D50" s="3"/>
      <c r="F50" s="3"/>
      <c r="G50" s="3"/>
      <c r="H50" s="3"/>
      <c r="I50" s="3"/>
      <c r="J50" s="3"/>
    </row>
    <row r="51" spans="4:10" ht="15" customHeight="1">
      <c r="D51" s="3"/>
      <c r="F51" s="3"/>
      <c r="G51" s="3"/>
      <c r="H51" s="3"/>
      <c r="I51" s="3"/>
      <c r="J51" s="3"/>
    </row>
    <row r="52" spans="4:10" ht="15" customHeight="1">
      <c r="D52" s="3"/>
      <c r="F52" s="3"/>
      <c r="G52" s="3"/>
      <c r="H52" s="3"/>
      <c r="I52" s="3"/>
      <c r="J52" s="3"/>
    </row>
    <row r="53" spans="4:10" ht="15" customHeight="1">
      <c r="D53" s="3"/>
      <c r="F53" s="3"/>
      <c r="G53" s="3"/>
      <c r="H53" s="3"/>
      <c r="I53" s="3"/>
      <c r="J53" s="3"/>
    </row>
    <row r="54" spans="4:10" ht="15" customHeight="1">
      <c r="D54" s="3"/>
      <c r="F54" s="3"/>
      <c r="G54" s="3"/>
      <c r="H54" s="3"/>
      <c r="I54" s="3"/>
      <c r="J54" s="3"/>
    </row>
    <row r="55" spans="4:10" ht="15" customHeight="1">
      <c r="D55" s="3"/>
      <c r="F55" s="3"/>
      <c r="G55" s="3"/>
      <c r="H55" s="3"/>
      <c r="I55" s="3"/>
      <c r="J55" s="3"/>
    </row>
    <row r="56" spans="6:10" ht="15" customHeight="1">
      <c r="F56" s="3"/>
      <c r="G56" s="3"/>
      <c r="H56" s="3"/>
      <c r="I56" s="3"/>
      <c r="J56" s="3"/>
    </row>
    <row r="57" spans="6:10" ht="15" customHeight="1">
      <c r="F57" s="3"/>
      <c r="G57" s="3"/>
      <c r="H57" s="3"/>
      <c r="I57" s="3"/>
      <c r="J57" s="3"/>
    </row>
  </sheetData>
  <sheetProtection/>
  <mergeCells count="30">
    <mergeCell ref="J4:J5"/>
    <mergeCell ref="H4:H5"/>
    <mergeCell ref="J29:J30"/>
    <mergeCell ref="A26:A27"/>
    <mergeCell ref="A9:A13"/>
    <mergeCell ref="A19:A22"/>
    <mergeCell ref="A23:A25"/>
    <mergeCell ref="A15:A18"/>
    <mergeCell ref="B15:B16"/>
    <mergeCell ref="B17:B18"/>
    <mergeCell ref="A6:A7"/>
    <mergeCell ref="B6:B7"/>
    <mergeCell ref="H6:H7"/>
    <mergeCell ref="I6:I7"/>
    <mergeCell ref="J6:J7"/>
    <mergeCell ref="D4:D5"/>
    <mergeCell ref="E4:E5"/>
    <mergeCell ref="F4:F5"/>
    <mergeCell ref="G4:G5"/>
    <mergeCell ref="I4:I5"/>
    <mergeCell ref="D33:H33"/>
    <mergeCell ref="A29:A30"/>
    <mergeCell ref="H29:H30"/>
    <mergeCell ref="I29:I30"/>
    <mergeCell ref="I15:I16"/>
    <mergeCell ref="J15:J16"/>
    <mergeCell ref="H17:H18"/>
    <mergeCell ref="I17:I18"/>
    <mergeCell ref="J17:J18"/>
    <mergeCell ref="H15:H16"/>
  </mergeCells>
  <printOptions horizontalCentered="1"/>
  <pageMargins left="0.5905511811023623" right="0.5905511811023623" top="0.984251968503937" bottom="0.984251968503937" header="0.5118110236220472" footer="0.5118110236220472"/>
  <pageSetup fitToHeight="1" fitToWidth="1" horizontalDpi="600" verticalDpi="600" orientation="landscape" paperSize="9" scale="5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32"/>
  <sheetViews>
    <sheetView view="pageBreakPreview" zoomScaleNormal="85" zoomScaleSheetLayoutView="100" zoomScalePageLayoutView="0" workbookViewId="0" topLeftCell="A1">
      <selection activeCell="C20" sqref="C20"/>
    </sheetView>
  </sheetViews>
  <sheetFormatPr defaultColWidth="9.00390625" defaultRowHeight="15" customHeight="1"/>
  <cols>
    <col min="1" max="1" width="33.50390625" style="3" customWidth="1"/>
    <col min="2" max="2" width="17.75390625" style="3" customWidth="1"/>
    <col min="3" max="3" width="23.625" style="3" customWidth="1"/>
    <col min="4" max="4" width="11.50390625" style="4" customWidth="1"/>
    <col min="5" max="5" width="8.50390625" style="3" customWidth="1"/>
    <col min="6" max="6" width="6.75390625" style="4" hidden="1" customWidth="1"/>
    <col min="7" max="7" width="9.00390625" style="4" customWidth="1"/>
    <col min="8" max="8" width="17.00390625" style="4" customWidth="1"/>
    <col min="9" max="9" width="6.75390625" style="4" customWidth="1"/>
    <col min="10" max="10" width="12.375" style="4" customWidth="1"/>
    <col min="11" max="16384" width="9.00390625" style="3" customWidth="1"/>
  </cols>
  <sheetData>
    <row r="1" spans="1:2" ht="14.25">
      <c r="A1" s="1" t="s">
        <v>151</v>
      </c>
      <c r="B1" s="2"/>
    </row>
    <row r="2" spans="1:9" ht="20.25" customHeight="1">
      <c r="A2" s="1"/>
      <c r="B2" s="2"/>
      <c r="D2" s="67" t="s">
        <v>159</v>
      </c>
      <c r="E2" s="3" t="s">
        <v>125</v>
      </c>
      <c r="I2" s="27" t="s">
        <v>126</v>
      </c>
    </row>
    <row r="3" spans="4:10" s="2" customFormat="1" ht="15" customHeight="1">
      <c r="D3" s="28"/>
      <c r="F3" s="28"/>
      <c r="G3" s="28"/>
      <c r="H3" s="28"/>
      <c r="I3" s="29" t="s">
        <v>49</v>
      </c>
      <c r="J3" s="28"/>
    </row>
    <row r="4" spans="1:10" ht="15" customHeight="1">
      <c r="A4" s="5" t="s">
        <v>0</v>
      </c>
      <c r="B4" s="6"/>
      <c r="C4" s="132" t="s">
        <v>88</v>
      </c>
      <c r="D4" s="89" t="s">
        <v>147</v>
      </c>
      <c r="E4" s="91" t="s">
        <v>1</v>
      </c>
      <c r="F4" s="117" t="s">
        <v>3</v>
      </c>
      <c r="G4" s="117" t="s">
        <v>4</v>
      </c>
      <c r="H4" s="96" t="s">
        <v>5</v>
      </c>
      <c r="I4" s="96" t="s">
        <v>6</v>
      </c>
      <c r="J4" s="96" t="s">
        <v>148</v>
      </c>
    </row>
    <row r="5" spans="1:10" ht="15" customHeight="1">
      <c r="A5" s="5" t="s">
        <v>7</v>
      </c>
      <c r="B5" s="6" t="s">
        <v>8</v>
      </c>
      <c r="C5" s="133"/>
      <c r="D5" s="90"/>
      <c r="E5" s="91"/>
      <c r="F5" s="118"/>
      <c r="G5" s="118"/>
      <c r="H5" s="97"/>
      <c r="I5" s="97"/>
      <c r="J5" s="97"/>
    </row>
    <row r="6" spans="1:10" s="16" customFormat="1" ht="15" customHeight="1">
      <c r="A6" s="30" t="s">
        <v>89</v>
      </c>
      <c r="B6" s="49" t="s">
        <v>90</v>
      </c>
      <c r="C6" s="20" t="s">
        <v>91</v>
      </c>
      <c r="D6" s="79"/>
      <c r="E6" s="64" t="s">
        <v>155</v>
      </c>
      <c r="F6" s="14"/>
      <c r="G6" s="14">
        <v>0.3</v>
      </c>
      <c r="H6" s="50">
        <f>D6*G6/1000</f>
        <v>0</v>
      </c>
      <c r="I6" s="51">
        <v>7390</v>
      </c>
      <c r="J6" s="60">
        <f>IF(ISERROR(H6*$I$6),"",ROUND(H6*$I$6,1))</f>
        <v>0</v>
      </c>
    </row>
    <row r="7" spans="1:10" s="16" customFormat="1" ht="15" customHeight="1">
      <c r="A7" s="52"/>
      <c r="B7" s="49" t="s">
        <v>92</v>
      </c>
      <c r="C7" s="20" t="s">
        <v>91</v>
      </c>
      <c r="D7" s="79"/>
      <c r="E7" s="64" t="s">
        <v>155</v>
      </c>
      <c r="F7" s="14"/>
      <c r="G7" s="14">
        <v>0.03</v>
      </c>
      <c r="H7" s="50">
        <f>D7*G7/1000</f>
        <v>0</v>
      </c>
      <c r="I7" s="51">
        <v>12200</v>
      </c>
      <c r="J7" s="60">
        <f>IF(ISERROR(H7*I7),"",ROUND(H7*I7,1))</f>
        <v>0</v>
      </c>
    </row>
    <row r="8" spans="1:10" s="16" customFormat="1" ht="15" customHeight="1">
      <c r="A8" s="34" t="s">
        <v>93</v>
      </c>
      <c r="B8" s="49" t="s">
        <v>94</v>
      </c>
      <c r="C8" s="20" t="s">
        <v>95</v>
      </c>
      <c r="D8" s="79"/>
      <c r="E8" s="64" t="s">
        <v>155</v>
      </c>
      <c r="F8" s="14"/>
      <c r="G8" s="14">
        <v>39</v>
      </c>
      <c r="H8" s="50">
        <f>D8*G8/1000</f>
        <v>0</v>
      </c>
      <c r="I8" s="78">
        <v>3000</v>
      </c>
      <c r="J8" s="60">
        <f>IF(ISERROR(H8*I8),"",ROUND(H8*I8,1))</f>
        <v>0</v>
      </c>
    </row>
    <row r="9" spans="1:10" s="16" customFormat="1" ht="15" customHeight="1">
      <c r="A9" s="111" t="s">
        <v>96</v>
      </c>
      <c r="B9" s="128" t="s">
        <v>97</v>
      </c>
      <c r="C9" s="20" t="s">
        <v>98</v>
      </c>
      <c r="D9" s="79"/>
      <c r="E9" s="64" t="s">
        <v>155</v>
      </c>
      <c r="F9" s="14"/>
      <c r="G9" s="14">
        <v>800</v>
      </c>
      <c r="H9" s="130">
        <f>(D9*G9-D10*G10)/1000</f>
        <v>0</v>
      </c>
      <c r="I9" s="126">
        <v>7390</v>
      </c>
      <c r="J9" s="107">
        <f>IF(ISERROR(H9*I9),"",ROUND(H9*I9,1))</f>
        <v>0</v>
      </c>
    </row>
    <row r="10" spans="1:10" s="16" customFormat="1" ht="15" customHeight="1">
      <c r="A10" s="121"/>
      <c r="B10" s="129"/>
      <c r="C10" s="20" t="s">
        <v>99</v>
      </c>
      <c r="D10" s="79"/>
      <c r="E10" s="64" t="s">
        <v>155</v>
      </c>
      <c r="F10" s="14"/>
      <c r="G10" s="14">
        <v>1000</v>
      </c>
      <c r="H10" s="131"/>
      <c r="I10" s="127"/>
      <c r="J10" s="108"/>
    </row>
    <row r="11" spans="1:10" s="16" customFormat="1" ht="15" customHeight="1">
      <c r="A11" s="121"/>
      <c r="B11" s="128" t="s">
        <v>100</v>
      </c>
      <c r="C11" s="20" t="s">
        <v>101</v>
      </c>
      <c r="D11" s="79"/>
      <c r="E11" s="64" t="s">
        <v>155</v>
      </c>
      <c r="F11" s="14"/>
      <c r="G11" s="14">
        <v>700</v>
      </c>
      <c r="H11" s="130">
        <f>(D11*G11-D12*G12)/1000</f>
        <v>0</v>
      </c>
      <c r="I11" s="126">
        <v>12200</v>
      </c>
      <c r="J11" s="107">
        <f>IF(ISERROR(H11*I11),"",ROUND(H11*I11,1))</f>
        <v>0</v>
      </c>
    </row>
    <row r="12" spans="1:10" s="16" customFormat="1" ht="15" customHeight="1">
      <c r="A12" s="121"/>
      <c r="B12" s="137"/>
      <c r="C12" s="20" t="s">
        <v>102</v>
      </c>
      <c r="D12" s="79"/>
      <c r="E12" s="64" t="s">
        <v>155</v>
      </c>
      <c r="F12" s="14"/>
      <c r="G12" s="14">
        <v>1000</v>
      </c>
      <c r="H12" s="131"/>
      <c r="I12" s="127"/>
      <c r="J12" s="108"/>
    </row>
    <row r="13" spans="1:10" s="16" customFormat="1" ht="24.75" customHeight="1">
      <c r="A13" s="121"/>
      <c r="B13" s="129"/>
      <c r="C13" s="20" t="s">
        <v>103</v>
      </c>
      <c r="D13" s="79"/>
      <c r="E13" s="64" t="s">
        <v>155</v>
      </c>
      <c r="F13" s="14"/>
      <c r="G13" s="14">
        <v>1000</v>
      </c>
      <c r="H13" s="53">
        <f>(D11*100-D13*G13)/1000</f>
        <v>0</v>
      </c>
      <c r="I13" s="51">
        <v>7390</v>
      </c>
      <c r="J13" s="60">
        <f>IF(ISERROR(H13*I13),"",ROUND(H13*I13,1))</f>
        <v>0</v>
      </c>
    </row>
    <row r="14" spans="1:10" s="16" customFormat="1" ht="15" customHeight="1">
      <c r="A14" s="121"/>
      <c r="B14" s="134" t="s">
        <v>104</v>
      </c>
      <c r="C14" s="20" t="s">
        <v>105</v>
      </c>
      <c r="D14" s="79"/>
      <c r="E14" s="64" t="s">
        <v>155</v>
      </c>
      <c r="F14" s="14"/>
      <c r="G14" s="14">
        <v>400</v>
      </c>
      <c r="H14" s="130">
        <f>(D14*G14-D15*G15)/1000</f>
        <v>0</v>
      </c>
      <c r="I14" s="126">
        <v>8830</v>
      </c>
      <c r="J14" s="107">
        <f>IF(ISERROR(H14*I14),"",ROUND(H14*I14,1))</f>
        <v>0</v>
      </c>
    </row>
    <row r="15" spans="1:10" s="16" customFormat="1" ht="15" customHeight="1">
      <c r="A15" s="121"/>
      <c r="B15" s="135"/>
      <c r="C15" s="20" t="s">
        <v>106</v>
      </c>
      <c r="D15" s="79"/>
      <c r="E15" s="64" t="s">
        <v>155</v>
      </c>
      <c r="F15" s="14"/>
      <c r="G15" s="14">
        <v>1000</v>
      </c>
      <c r="H15" s="131"/>
      <c r="I15" s="127"/>
      <c r="J15" s="108"/>
    </row>
    <row r="16" spans="1:10" s="16" customFormat="1" ht="28.5" customHeight="1">
      <c r="A16" s="121"/>
      <c r="B16" s="136"/>
      <c r="C16" s="11" t="s">
        <v>107</v>
      </c>
      <c r="D16" s="79"/>
      <c r="E16" s="64" t="s">
        <v>155</v>
      </c>
      <c r="F16" s="14"/>
      <c r="G16" s="14">
        <v>1000</v>
      </c>
      <c r="H16" s="53">
        <f>(D14*200-D16*G16)/1000</f>
        <v>0</v>
      </c>
      <c r="I16" s="51">
        <v>7390</v>
      </c>
      <c r="J16" s="60">
        <f>IF(ISERROR(H16*I16),"",ROUND(H16*I16,1))</f>
        <v>0</v>
      </c>
    </row>
    <row r="17" spans="1:10" s="16" customFormat="1" ht="14.25" customHeight="1">
      <c r="A17" s="121"/>
      <c r="B17" s="128" t="s">
        <v>108</v>
      </c>
      <c r="C17" s="20" t="s">
        <v>98</v>
      </c>
      <c r="D17" s="79"/>
      <c r="E17" s="64" t="s">
        <v>155</v>
      </c>
      <c r="F17" s="14"/>
      <c r="G17" s="14">
        <v>300</v>
      </c>
      <c r="H17" s="138">
        <f>(D17*G17-D18*G18)/1000</f>
        <v>0</v>
      </c>
      <c r="I17" s="126">
        <v>10300</v>
      </c>
      <c r="J17" s="107">
        <f>IF(ISERROR(H17*I17),"",ROUND(H17*I17,1))</f>
        <v>0</v>
      </c>
    </row>
    <row r="18" spans="1:10" s="16" customFormat="1" ht="15" customHeight="1">
      <c r="A18" s="112"/>
      <c r="B18" s="129"/>
      <c r="C18" s="20" t="s">
        <v>99</v>
      </c>
      <c r="D18" s="79"/>
      <c r="E18" s="64" t="s">
        <v>155</v>
      </c>
      <c r="F18" s="14"/>
      <c r="G18" s="14">
        <v>1000</v>
      </c>
      <c r="H18" s="139"/>
      <c r="I18" s="127"/>
      <c r="J18" s="108"/>
    </row>
    <row r="19" spans="1:10" s="16" customFormat="1" ht="15" customHeight="1" thickBot="1">
      <c r="A19" s="34" t="s">
        <v>109</v>
      </c>
      <c r="B19" s="35" t="s">
        <v>94</v>
      </c>
      <c r="C19" s="11" t="s">
        <v>110</v>
      </c>
      <c r="D19" s="79"/>
      <c r="E19" s="64" t="s">
        <v>155</v>
      </c>
      <c r="F19" s="14"/>
      <c r="G19" s="14">
        <v>1000</v>
      </c>
      <c r="H19" s="50">
        <f>(D19*G19)/1000</f>
        <v>0</v>
      </c>
      <c r="I19" s="78"/>
      <c r="J19" s="72">
        <f>IF(ISERROR(H19*I19),"",ROUND(H19*I19,1))</f>
        <v>0</v>
      </c>
    </row>
    <row r="20" spans="7:11" ht="15" customHeight="1" thickBot="1">
      <c r="G20" s="25"/>
      <c r="H20" s="57"/>
      <c r="I20" s="26" t="s">
        <v>47</v>
      </c>
      <c r="J20" s="81">
        <f>SUM(J6:J19)</f>
        <v>0</v>
      </c>
      <c r="K20" s="73"/>
    </row>
    <row r="21" spans="3:10" ht="31.5" customHeight="1" thickBot="1">
      <c r="C21" s="58" t="s">
        <v>127</v>
      </c>
      <c r="D21" s="98" t="str">
        <f>IF(J20=0,"数値を入力してください",IF(AND(J20&lt;3000),"3000t-CO2未満で対象外です。","3000t-CO2以上です。1号計画書1号報告書を提出して下さい。"))</f>
        <v>数値を入力してください</v>
      </c>
      <c r="E21" s="99"/>
      <c r="F21" s="99"/>
      <c r="G21" s="99"/>
      <c r="H21" s="100"/>
      <c r="I21" s="3"/>
      <c r="J21" s="3"/>
    </row>
    <row r="23" spans="4:10" ht="15" customHeight="1">
      <c r="D23" s="48"/>
      <c r="F23" s="3"/>
      <c r="G23" s="3"/>
      <c r="H23" s="3"/>
      <c r="I23" s="3"/>
      <c r="J23" s="3"/>
    </row>
    <row r="24" spans="6:10" ht="15" customHeight="1">
      <c r="F24" s="3"/>
      <c r="G24" s="3"/>
      <c r="H24" s="3"/>
      <c r="I24" s="3"/>
      <c r="J24" s="3"/>
    </row>
    <row r="25" spans="6:10" ht="15" customHeight="1">
      <c r="F25" s="3"/>
      <c r="G25" s="3"/>
      <c r="H25" s="3"/>
      <c r="I25" s="3"/>
      <c r="J25" s="3"/>
    </row>
    <row r="26" spans="6:10" ht="15" customHeight="1">
      <c r="F26" s="3"/>
      <c r="G26" s="3"/>
      <c r="H26" s="3"/>
      <c r="I26" s="3"/>
      <c r="J26" s="3"/>
    </row>
    <row r="27" spans="6:10" ht="15" customHeight="1">
      <c r="F27" s="3"/>
      <c r="G27" s="3"/>
      <c r="H27" s="3"/>
      <c r="I27" s="3"/>
      <c r="J27" s="3"/>
    </row>
    <row r="28" spans="6:10" ht="15" customHeight="1">
      <c r="F28" s="3"/>
      <c r="G28" s="3"/>
      <c r="H28" s="3"/>
      <c r="I28" s="3"/>
      <c r="J28" s="3"/>
    </row>
    <row r="29" spans="6:10" ht="15" customHeight="1">
      <c r="F29" s="3"/>
      <c r="G29" s="3"/>
      <c r="H29" s="3"/>
      <c r="I29" s="3"/>
      <c r="J29" s="3"/>
    </row>
    <row r="30" spans="6:10" ht="15" customHeight="1">
      <c r="F30" s="3"/>
      <c r="G30" s="3"/>
      <c r="H30" s="3"/>
      <c r="I30" s="3"/>
      <c r="J30" s="3"/>
    </row>
    <row r="31" spans="4:10" ht="15" customHeight="1">
      <c r="D31" s="54"/>
      <c r="F31" s="3"/>
      <c r="G31" s="3"/>
      <c r="H31" s="3"/>
      <c r="I31" s="3"/>
      <c r="J31" s="3"/>
    </row>
    <row r="32" spans="6:10" ht="15" customHeight="1">
      <c r="F32" s="3"/>
      <c r="G32" s="3"/>
      <c r="H32" s="3"/>
      <c r="I32" s="3"/>
      <c r="J32" s="3"/>
    </row>
  </sheetData>
  <sheetProtection/>
  <mergeCells count="26">
    <mergeCell ref="J9:J10"/>
    <mergeCell ref="B14:B16"/>
    <mergeCell ref="H14:H15"/>
    <mergeCell ref="I14:I15"/>
    <mergeCell ref="H4:H5"/>
    <mergeCell ref="A9:A18"/>
    <mergeCell ref="B11:B13"/>
    <mergeCell ref="H11:H12"/>
    <mergeCell ref="B17:B18"/>
    <mergeCell ref="H17:H18"/>
    <mergeCell ref="I4:I5"/>
    <mergeCell ref="J4:J5"/>
    <mergeCell ref="B9:B10"/>
    <mergeCell ref="H9:H10"/>
    <mergeCell ref="I9:I10"/>
    <mergeCell ref="C4:C5"/>
    <mergeCell ref="D4:D5"/>
    <mergeCell ref="E4:E5"/>
    <mergeCell ref="F4:F5"/>
    <mergeCell ref="G4:G5"/>
    <mergeCell ref="I17:I18"/>
    <mergeCell ref="J17:J18"/>
    <mergeCell ref="I11:I12"/>
    <mergeCell ref="J11:J12"/>
    <mergeCell ref="D21:H21"/>
    <mergeCell ref="J14:J15"/>
  </mergeCells>
  <printOptions horizontalCentered="1"/>
  <pageMargins left="0.5905511811023623" right="0.5905511811023623" top="0.984251968503937" bottom="0.984251968503937" header="0.5118110236220472" footer="0.5118110236220472"/>
  <pageSetup fitToHeight="1" fitToWidth="1" horizontalDpi="600" verticalDpi="600" orientation="landscape" paperSize="9"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K16"/>
  <sheetViews>
    <sheetView view="pageBreakPreview" zoomScaleNormal="85" zoomScaleSheetLayoutView="100" zoomScalePageLayoutView="0" workbookViewId="0" topLeftCell="A1">
      <selection activeCell="J17" sqref="J17"/>
    </sheetView>
  </sheetViews>
  <sheetFormatPr defaultColWidth="9.00390625" defaultRowHeight="15" customHeight="1"/>
  <cols>
    <col min="1" max="1" width="43.125" style="3" customWidth="1"/>
    <col min="2" max="2" width="9.00390625" style="3" customWidth="1"/>
    <col min="3" max="3" width="30.375" style="3" customWidth="1"/>
    <col min="4" max="4" width="11.50390625" style="4" customWidth="1"/>
    <col min="5" max="5" width="8.125" style="3" customWidth="1"/>
    <col min="6" max="6" width="6.75390625" style="4" hidden="1" customWidth="1"/>
    <col min="7" max="7" width="9.00390625" style="4" customWidth="1"/>
    <col min="8" max="8" width="9.75390625" style="4" customWidth="1"/>
    <col min="9" max="9" width="6.75390625" style="4" customWidth="1"/>
    <col min="10" max="10" width="12.375" style="4" customWidth="1"/>
    <col min="11" max="16384" width="9.00390625" style="3" customWidth="1"/>
  </cols>
  <sheetData>
    <row r="1" ht="18.75">
      <c r="A1" s="1" t="s">
        <v>150</v>
      </c>
    </row>
    <row r="2" spans="1:5" ht="20.25" customHeight="1">
      <c r="A2" s="1"/>
      <c r="D2" s="67" t="s">
        <v>159</v>
      </c>
      <c r="E2" s="3" t="s">
        <v>125</v>
      </c>
    </row>
    <row r="3" spans="4:10" s="2" customFormat="1" ht="15" customHeight="1">
      <c r="D3" s="28"/>
      <c r="F3" s="28"/>
      <c r="G3" s="28"/>
      <c r="H3" s="28"/>
      <c r="I3" s="28"/>
      <c r="J3" s="28"/>
    </row>
    <row r="4" spans="1:10" ht="15" customHeight="1">
      <c r="A4" s="5" t="s">
        <v>111</v>
      </c>
      <c r="B4" s="152" t="s">
        <v>88</v>
      </c>
      <c r="C4" s="153"/>
      <c r="D4" s="89" t="s">
        <v>143</v>
      </c>
      <c r="E4" s="91" t="s">
        <v>1</v>
      </c>
      <c r="F4" s="156" t="s">
        <v>3</v>
      </c>
      <c r="G4" s="156" t="s">
        <v>4</v>
      </c>
      <c r="H4" s="96" t="s">
        <v>5</v>
      </c>
      <c r="I4" s="96" t="s">
        <v>6</v>
      </c>
      <c r="J4" s="96" t="s">
        <v>148</v>
      </c>
    </row>
    <row r="5" spans="1:10" ht="15" customHeight="1">
      <c r="A5" s="5" t="s">
        <v>7</v>
      </c>
      <c r="B5" s="154"/>
      <c r="C5" s="155"/>
      <c r="D5" s="90"/>
      <c r="E5" s="91"/>
      <c r="F5" s="157"/>
      <c r="G5" s="157"/>
      <c r="H5" s="97"/>
      <c r="I5" s="97"/>
      <c r="J5" s="97"/>
    </row>
    <row r="6" spans="1:10" s="16" customFormat="1" ht="15" customHeight="1">
      <c r="A6" s="39" t="s">
        <v>112</v>
      </c>
      <c r="B6" s="141" t="s">
        <v>113</v>
      </c>
      <c r="C6" s="142"/>
      <c r="D6" s="79"/>
      <c r="E6" s="64" t="s">
        <v>155</v>
      </c>
      <c r="F6" s="14"/>
      <c r="G6" s="14">
        <v>1000</v>
      </c>
      <c r="H6" s="53">
        <f>D6*G6/1000</f>
        <v>0</v>
      </c>
      <c r="I6" s="51">
        <v>22800</v>
      </c>
      <c r="J6" s="61">
        <f>IF(ISERROR(H6*I6),"",ROUND(H6*I6,1))</f>
        <v>0</v>
      </c>
    </row>
    <row r="7" spans="1:10" s="16" customFormat="1" ht="15" customHeight="1">
      <c r="A7" s="39" t="s">
        <v>128</v>
      </c>
      <c r="B7" s="141" t="s">
        <v>129</v>
      </c>
      <c r="C7" s="142"/>
      <c r="D7" s="79"/>
      <c r="E7" s="64" t="s">
        <v>155</v>
      </c>
      <c r="F7" s="14"/>
      <c r="G7" s="14">
        <v>19</v>
      </c>
      <c r="H7" s="53">
        <f>D7*G7/1000</f>
        <v>0</v>
      </c>
      <c r="I7" s="51">
        <v>22800</v>
      </c>
      <c r="J7" s="61">
        <f>IF(ISERROR(H7*I7),"",ROUND(H7*I7,1))</f>
        <v>0</v>
      </c>
    </row>
    <row r="8" spans="1:10" s="16" customFormat="1" ht="26.25" customHeight="1">
      <c r="A8" s="62" t="s">
        <v>114</v>
      </c>
      <c r="B8" s="145" t="s">
        <v>115</v>
      </c>
      <c r="C8" s="146"/>
      <c r="D8" s="79"/>
      <c r="E8" s="64" t="s">
        <v>155</v>
      </c>
      <c r="F8" s="14"/>
      <c r="G8" s="14">
        <v>27</v>
      </c>
      <c r="H8" s="53">
        <f>D8*G8/1000</f>
        <v>0</v>
      </c>
      <c r="I8" s="51">
        <v>22800</v>
      </c>
      <c r="J8" s="61">
        <f>IF(ISERROR(H8*I8),"",ROUND(H8*I8,1))</f>
        <v>0</v>
      </c>
    </row>
    <row r="9" spans="1:10" s="16" customFormat="1" ht="15" customHeight="1">
      <c r="A9" s="147" t="s">
        <v>116</v>
      </c>
      <c r="B9" s="141" t="s">
        <v>117</v>
      </c>
      <c r="C9" s="142"/>
      <c r="D9" s="79"/>
      <c r="E9" s="64" t="s">
        <v>155</v>
      </c>
      <c r="F9" s="14"/>
      <c r="G9" s="14">
        <v>1</v>
      </c>
      <c r="H9" s="151">
        <f>D9*G9*D10/100/1000</f>
        <v>0</v>
      </c>
      <c r="I9" s="126">
        <v>22800</v>
      </c>
      <c r="J9" s="107">
        <f>IF(ISERROR(H9*I9),"",ROUND(H9*I9,1))</f>
        <v>0</v>
      </c>
    </row>
    <row r="10" spans="1:10" s="16" customFormat="1" ht="15" customHeight="1">
      <c r="A10" s="147"/>
      <c r="B10" s="141" t="s">
        <v>138</v>
      </c>
      <c r="C10" s="142"/>
      <c r="D10" s="79"/>
      <c r="E10" s="11" t="s">
        <v>118</v>
      </c>
      <c r="F10" s="14"/>
      <c r="G10" s="36" t="s">
        <v>119</v>
      </c>
      <c r="H10" s="151"/>
      <c r="I10" s="127"/>
      <c r="J10" s="108"/>
    </row>
    <row r="11" spans="1:10" s="16" customFormat="1" ht="15" customHeight="1">
      <c r="A11" s="39" t="s">
        <v>120</v>
      </c>
      <c r="B11" s="141" t="s">
        <v>121</v>
      </c>
      <c r="C11" s="142"/>
      <c r="D11" s="79"/>
      <c r="E11" s="64" t="s">
        <v>155</v>
      </c>
      <c r="F11" s="14"/>
      <c r="G11" s="14">
        <v>1000</v>
      </c>
      <c r="H11" s="53">
        <f>D11*G11/1000</f>
        <v>0</v>
      </c>
      <c r="I11" s="51">
        <v>22800</v>
      </c>
      <c r="J11" s="61">
        <f>IF(ISERROR(H11*I11),"",ROUND(H11*I11,1))</f>
        <v>0</v>
      </c>
    </row>
    <row r="12" spans="1:10" s="16" customFormat="1" ht="15" customHeight="1">
      <c r="A12" s="39" t="s">
        <v>122</v>
      </c>
      <c r="B12" s="141" t="s">
        <v>141</v>
      </c>
      <c r="C12" s="142"/>
      <c r="D12" s="79"/>
      <c r="E12" s="64" t="s">
        <v>155</v>
      </c>
      <c r="F12" s="14"/>
      <c r="G12" s="14">
        <v>1000</v>
      </c>
      <c r="H12" s="53">
        <f>D12*G12/1000</f>
        <v>0</v>
      </c>
      <c r="I12" s="51">
        <v>22800</v>
      </c>
      <c r="J12" s="61">
        <f>IF(ISERROR(H12*I12),"",ROUND(H12*I12,1))</f>
        <v>0</v>
      </c>
    </row>
    <row r="13" spans="1:10" s="16" customFormat="1" ht="15" customHeight="1">
      <c r="A13" s="143" t="s">
        <v>123</v>
      </c>
      <c r="B13" s="141" t="s">
        <v>139</v>
      </c>
      <c r="C13" s="142"/>
      <c r="D13" s="79"/>
      <c r="E13" s="64" t="s">
        <v>155</v>
      </c>
      <c r="F13" s="14"/>
      <c r="G13" s="14">
        <v>500</v>
      </c>
      <c r="H13" s="151">
        <f>(D13*G13-D14*G14)/1000</f>
        <v>0</v>
      </c>
      <c r="I13" s="126">
        <v>22800</v>
      </c>
      <c r="J13" s="107">
        <f>IF(ISERROR(H13*I13),"",ROUND(H13*I13,1))</f>
        <v>0</v>
      </c>
    </row>
    <row r="14" spans="1:10" s="16" customFormat="1" ht="15" customHeight="1" thickBot="1">
      <c r="A14" s="144"/>
      <c r="B14" s="141" t="s">
        <v>140</v>
      </c>
      <c r="C14" s="142"/>
      <c r="D14" s="79"/>
      <c r="E14" s="64" t="s">
        <v>155</v>
      </c>
      <c r="F14" s="14"/>
      <c r="G14" s="14">
        <v>1000</v>
      </c>
      <c r="H14" s="151"/>
      <c r="I14" s="127"/>
      <c r="J14" s="140"/>
    </row>
    <row r="15" spans="7:11" ht="15" customHeight="1" thickBot="1">
      <c r="G15" s="56"/>
      <c r="H15" s="57"/>
      <c r="I15" s="26" t="s">
        <v>47</v>
      </c>
      <c r="J15" s="81">
        <f>SUM(J6:J14)</f>
        <v>0</v>
      </c>
      <c r="K15" s="73"/>
    </row>
    <row r="16" spans="3:11" ht="31.5" customHeight="1" thickBot="1">
      <c r="C16" s="58" t="s">
        <v>127</v>
      </c>
      <c r="D16" s="148" t="str">
        <f>IF(J15=0,"数値を入力してください",IF(AND(J15&lt;3000),"3000t-CO2未満で対象外です。","3000t-CO2以上です。1号計画書1号報告書を提出して下さい。"))</f>
        <v>数値を入力してください</v>
      </c>
      <c r="E16" s="149"/>
      <c r="F16" s="149"/>
      <c r="G16" s="149"/>
      <c r="H16" s="150"/>
      <c r="I16" s="3"/>
      <c r="J16" s="3"/>
      <c r="K16" s="16"/>
    </row>
  </sheetData>
  <sheetProtection/>
  <mergeCells count="26">
    <mergeCell ref="G4:G5"/>
    <mergeCell ref="H4:H5"/>
    <mergeCell ref="I4:I5"/>
    <mergeCell ref="J4:J5"/>
    <mergeCell ref="H9:H10"/>
    <mergeCell ref="I9:I10"/>
    <mergeCell ref="J9:J10"/>
    <mergeCell ref="B4:C5"/>
    <mergeCell ref="D4:D5"/>
    <mergeCell ref="E4:E5"/>
    <mergeCell ref="F4:F5"/>
    <mergeCell ref="B6:C6"/>
    <mergeCell ref="B7:C7"/>
    <mergeCell ref="B8:C8"/>
    <mergeCell ref="A9:A10"/>
    <mergeCell ref="B9:C9"/>
    <mergeCell ref="D16:H16"/>
    <mergeCell ref="B10:C10"/>
    <mergeCell ref="H13:H14"/>
    <mergeCell ref="I13:I14"/>
    <mergeCell ref="J13:J14"/>
    <mergeCell ref="B14:C14"/>
    <mergeCell ref="B11:C11"/>
    <mergeCell ref="B12:C12"/>
    <mergeCell ref="A13:A14"/>
    <mergeCell ref="B13:C13"/>
  </mergeCells>
  <printOptions horizontalCentered="1"/>
  <pageMargins left="0.5905511811023623" right="0.5905511811023623" top="0.984251968503937" bottom="0.984251968503937" header="0.5118110236220472" footer="0.5118110236220472"/>
  <pageSetup fitToHeight="1"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pageSetUpPr fitToPage="1"/>
  </sheetPr>
  <dimension ref="A1:K21"/>
  <sheetViews>
    <sheetView view="pageBreakPreview" zoomScaleSheetLayoutView="100" zoomScalePageLayoutView="0" workbookViewId="0" topLeftCell="A1">
      <selection activeCell="C2" sqref="C2"/>
    </sheetView>
  </sheetViews>
  <sheetFormatPr defaultColWidth="9.00390625" defaultRowHeight="15" customHeight="1"/>
  <cols>
    <col min="1" max="1" width="25.50390625" style="3" customWidth="1"/>
    <col min="2" max="2" width="30.50390625" style="3" bestFit="1" customWidth="1"/>
    <col min="3" max="4" width="11.50390625" style="4" customWidth="1"/>
    <col min="5" max="5" width="11.50390625" style="3" customWidth="1"/>
    <col min="6" max="6" width="8.625" style="4" customWidth="1"/>
    <col min="7" max="7" width="6.75390625" style="4" customWidth="1"/>
    <col min="8" max="8" width="12.375" style="4" customWidth="1"/>
    <col min="9" max="16384" width="9.00390625" style="3" customWidth="1"/>
  </cols>
  <sheetData>
    <row r="1" ht="18.75">
      <c r="A1" s="1" t="s">
        <v>149</v>
      </c>
    </row>
    <row r="2" spans="1:4" ht="20.25" customHeight="1">
      <c r="A2" s="1"/>
      <c r="C2" s="67" t="s">
        <v>124</v>
      </c>
      <c r="D2" s="59" t="s">
        <v>125</v>
      </c>
    </row>
    <row r="3" spans="3:8" s="2" customFormat="1" ht="15" customHeight="1">
      <c r="C3" s="28"/>
      <c r="D3" s="28"/>
      <c r="F3" s="28"/>
      <c r="G3" s="28"/>
      <c r="H3" s="28"/>
    </row>
    <row r="4" spans="1:10" ht="15" customHeight="1">
      <c r="A4" s="5" t="s">
        <v>0</v>
      </c>
      <c r="B4" s="6"/>
      <c r="C4" s="152" t="s">
        <v>88</v>
      </c>
      <c r="D4" s="153"/>
      <c r="E4" s="89" t="s">
        <v>143</v>
      </c>
      <c r="F4" s="91" t="s">
        <v>1</v>
      </c>
      <c r="G4" s="156" t="s">
        <v>4</v>
      </c>
      <c r="H4" s="96" t="s">
        <v>5</v>
      </c>
      <c r="I4" s="96" t="s">
        <v>6</v>
      </c>
      <c r="J4" s="96" t="s">
        <v>148</v>
      </c>
    </row>
    <row r="5" spans="1:10" ht="15" customHeight="1">
      <c r="A5" s="5" t="s">
        <v>7</v>
      </c>
      <c r="B5" s="6" t="s">
        <v>8</v>
      </c>
      <c r="C5" s="154"/>
      <c r="D5" s="155"/>
      <c r="E5" s="90"/>
      <c r="F5" s="91"/>
      <c r="G5" s="157"/>
      <c r="H5" s="97"/>
      <c r="I5" s="97"/>
      <c r="J5" s="97"/>
    </row>
    <row r="6" spans="1:10" s="16" customFormat="1" ht="15" customHeight="1">
      <c r="A6" s="63" t="s">
        <v>130</v>
      </c>
      <c r="B6" s="35" t="s">
        <v>133</v>
      </c>
      <c r="C6" s="167" t="s">
        <v>131</v>
      </c>
      <c r="D6" s="168"/>
      <c r="E6" s="79"/>
      <c r="F6" s="64" t="s">
        <v>155</v>
      </c>
      <c r="G6" s="14">
        <v>17</v>
      </c>
      <c r="H6" s="53">
        <f>E6*G6/1000</f>
        <v>0</v>
      </c>
      <c r="I6" s="51">
        <v>17200</v>
      </c>
      <c r="J6" s="61">
        <f>IF(ISERROR(H6*I6),"",ROUND(H6*I6,1))</f>
        <v>0</v>
      </c>
    </row>
    <row r="7" spans="1:10" s="16" customFormat="1" ht="15" customHeight="1">
      <c r="A7" s="158" t="s">
        <v>142</v>
      </c>
      <c r="B7" s="35" t="s">
        <v>134</v>
      </c>
      <c r="C7" s="161" t="s">
        <v>132</v>
      </c>
      <c r="D7" s="162"/>
      <c r="E7" s="79"/>
      <c r="F7" s="64" t="s">
        <v>155</v>
      </c>
      <c r="G7" s="14">
        <v>20</v>
      </c>
      <c r="H7" s="53">
        <f>E7*G7/1000</f>
        <v>0</v>
      </c>
      <c r="I7" s="51">
        <v>17200</v>
      </c>
      <c r="J7" s="61">
        <f>IF(ISERROR(H7*I7),"",ROUND(H7*I7,1))</f>
        <v>0</v>
      </c>
    </row>
    <row r="8" spans="1:10" s="16" customFormat="1" ht="15" customHeight="1">
      <c r="A8" s="159"/>
      <c r="B8" s="35" t="s">
        <v>135</v>
      </c>
      <c r="C8" s="163"/>
      <c r="D8" s="164"/>
      <c r="E8" s="79"/>
      <c r="F8" s="64" t="s">
        <v>155</v>
      </c>
      <c r="G8" s="14">
        <v>200</v>
      </c>
      <c r="H8" s="53">
        <f>E8*G8/1000</f>
        <v>0</v>
      </c>
      <c r="I8" s="51">
        <v>17200</v>
      </c>
      <c r="J8" s="61">
        <f>IF(ISERROR(H8*I8),"",ROUND(H8*I8,1))</f>
        <v>0</v>
      </c>
    </row>
    <row r="9" spans="1:10" s="16" customFormat="1" ht="15" customHeight="1">
      <c r="A9" s="159"/>
      <c r="B9" s="35" t="s">
        <v>136</v>
      </c>
      <c r="C9" s="163"/>
      <c r="D9" s="164"/>
      <c r="E9" s="79"/>
      <c r="F9" s="64" t="s">
        <v>155</v>
      </c>
      <c r="G9" s="36">
        <v>30</v>
      </c>
      <c r="H9" s="53">
        <f>E9*G9/1000</f>
        <v>0</v>
      </c>
      <c r="I9" s="51">
        <v>17200</v>
      </c>
      <c r="J9" s="61">
        <f>IF(ISERROR(H9*I9),"",ROUND(H9*I9,1))</f>
        <v>0</v>
      </c>
    </row>
    <row r="10" spans="1:10" s="16" customFormat="1" ht="15" customHeight="1" thickBot="1">
      <c r="A10" s="160"/>
      <c r="B10" s="35" t="s">
        <v>137</v>
      </c>
      <c r="C10" s="165"/>
      <c r="D10" s="166"/>
      <c r="E10" s="79"/>
      <c r="F10" s="64" t="s">
        <v>155</v>
      </c>
      <c r="G10" s="14">
        <v>300</v>
      </c>
      <c r="H10" s="53">
        <f>E10*G10/1000</f>
        <v>0</v>
      </c>
      <c r="I10" s="51">
        <v>17200</v>
      </c>
      <c r="J10" s="69">
        <f>IF(ISERROR(H10*I10),"",ROUND(H10*I10,1))</f>
        <v>0</v>
      </c>
    </row>
    <row r="11" spans="5:11" ht="15" customHeight="1" thickBot="1">
      <c r="E11" s="4"/>
      <c r="G11" s="3"/>
      <c r="H11" s="56"/>
      <c r="I11" s="26" t="s">
        <v>47</v>
      </c>
      <c r="J11" s="80">
        <f>SUM(J6:J10)</f>
        <v>0</v>
      </c>
      <c r="K11" s="73"/>
    </row>
    <row r="12" spans="2:10" ht="31.5" customHeight="1" thickBot="1">
      <c r="B12" s="58" t="s">
        <v>127</v>
      </c>
      <c r="C12" s="148" t="str">
        <f>IF(J11=0,"数値を入力してください",IF(AND(J11&lt;3000),"3000t-CO2未満で対象外です。","3000t-CO2以上です。1号計画書1号報告書を提出して下さい。"))</f>
        <v>数値を入力してください</v>
      </c>
      <c r="D12" s="149"/>
      <c r="E12" s="150"/>
      <c r="G12" s="3"/>
      <c r="H12" s="3"/>
      <c r="I12" s="16"/>
      <c r="J12" s="74"/>
    </row>
    <row r="14" spans="2:5" ht="15" customHeight="1">
      <c r="B14" s="4"/>
      <c r="D14" s="3"/>
      <c r="E14" s="4"/>
    </row>
    <row r="15" spans="2:5" ht="15" customHeight="1">
      <c r="B15" s="4"/>
      <c r="D15" s="3"/>
      <c r="E15" s="4"/>
    </row>
    <row r="16" spans="2:5" ht="15" customHeight="1">
      <c r="B16" s="4"/>
      <c r="D16" s="3"/>
      <c r="E16" s="4"/>
    </row>
    <row r="17" spans="2:5" ht="15" customHeight="1">
      <c r="B17" s="4"/>
      <c r="D17" s="3"/>
      <c r="E17" s="4"/>
    </row>
    <row r="18" spans="2:5" ht="15" customHeight="1">
      <c r="B18" s="4"/>
      <c r="D18" s="3"/>
      <c r="E18" s="4"/>
    </row>
    <row r="19" spans="2:5" ht="15" customHeight="1">
      <c r="B19" s="4"/>
      <c r="D19" s="3"/>
      <c r="E19" s="4"/>
    </row>
    <row r="20" spans="2:5" ht="15" customHeight="1">
      <c r="B20" s="4"/>
      <c r="D20" s="3"/>
      <c r="E20" s="4"/>
    </row>
    <row r="21" spans="2:5" ht="15" customHeight="1">
      <c r="B21" s="4"/>
      <c r="D21" s="3"/>
      <c r="E21" s="4"/>
    </row>
  </sheetData>
  <sheetProtection/>
  <mergeCells count="11">
    <mergeCell ref="E4:E5"/>
    <mergeCell ref="C12:E12"/>
    <mergeCell ref="A7:A10"/>
    <mergeCell ref="C7:D10"/>
    <mergeCell ref="H4:H5"/>
    <mergeCell ref="I4:I5"/>
    <mergeCell ref="J4:J5"/>
    <mergeCell ref="C6:D6"/>
    <mergeCell ref="C4:D5"/>
    <mergeCell ref="F4:F5"/>
    <mergeCell ref="G4:G5"/>
  </mergeCells>
  <printOptions/>
  <pageMargins left="0.7" right="0.7" top="0.75" bottom="0.75" header="0.3" footer="0.3"/>
  <pageSetup fitToHeight="0"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Administrator</cp:lastModifiedBy>
  <cp:lastPrinted>2023-03-30T05:57:57Z</cp:lastPrinted>
  <dcterms:created xsi:type="dcterms:W3CDTF">2014-06-30T07:40:16Z</dcterms:created>
  <dcterms:modified xsi:type="dcterms:W3CDTF">2023-03-30T06:31:03Z</dcterms:modified>
  <cp:category/>
  <cp:version/>
  <cp:contentType/>
  <cp:contentStatus/>
</cp:coreProperties>
</file>